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06" activeTab="2"/>
  </bookViews>
  <sheets>
    <sheet name="Part-I 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 '!$A$1:$O$27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<sst xmlns="http://schemas.openxmlformats.org/spreadsheetml/2006/main" count="258" uniqueCount="93">
  <si>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</si>
  <si>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</si>
  <si>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</si>
  <si>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</si>
  <si>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</si>
  <si>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</si>
  <si>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</si>
  <si>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</si>
  <si>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</si>
  <si>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</si>
  <si>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</si>
  <si>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</si>
  <si>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</si>
  <si>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</si>
  <si>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</si>
  <si>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</si>
  <si>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</si>
  <si>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</si>
  <si>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Addl. Executive Officer</t>
  </si>
  <si>
    <t>Jalpaiguri Zilla Parishad</t>
  </si>
  <si>
    <t>National Rural Employment Gurantee Act (NREGA)</t>
  </si>
  <si>
    <t>MONTHLY PROGRESS REPORT</t>
  </si>
  <si>
    <t>Other</t>
  </si>
  <si>
    <t>Actual O.B. as on 01.04.06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</si>
  <si>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</si>
  <si>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</si>
  <si>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</si>
  <si>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</si>
  <si>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</si>
  <si>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</si>
  <si>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</si>
  <si>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</si>
  <si>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</si>
  <si>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</si>
  <si>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</si>
  <si>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</si>
  <si>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</si>
  <si>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</si>
  <si>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</si>
  <si>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</si>
  <si>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</si>
  <si>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</si>
  <si>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</si>
  <si>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</si>
  <si>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</si>
  <si>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</si>
  <si>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</si>
  <si>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</si>
  <si>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</si>
  <si>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</si>
  <si>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</si>
  <si>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No. of land reform IAY beneficiary out of col. 9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</si>
  <si>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</si>
  <si>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</si>
  <si>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</si>
  <si>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</si>
  <si>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</si>
  <si>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</si>
  <si>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</si>
  <si>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</si>
  <si>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</si>
  <si>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</si>
  <si>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</si>
  <si>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</si>
  <si>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</si>
  <si>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</si>
  <si>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</si>
  <si>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</si>
  <si>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</si>
  <si>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</si>
  <si>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</si>
  <si>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</si>
  <si>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</si>
  <si>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</si>
  <si>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</si>
  <si>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</si>
  <si>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</si>
  <si>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</si>
  <si>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</si>
  <si>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</si>
  <si>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</si>
  <si>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r>
      <t>N</t>
    </r>
    <r>
      <rPr>
        <b/>
        <sz val="20"/>
        <rFont val="Copperplate Gothic Light"/>
        <family val="2"/>
      </rPr>
      <t xml:space="preserve">ational </t>
    </r>
    <r>
      <rPr>
        <b/>
        <sz val="20"/>
        <color indexed="12"/>
        <rFont val="Copperplate Gothic Light"/>
        <family val="2"/>
      </rPr>
      <t>R</t>
    </r>
    <r>
      <rPr>
        <b/>
        <sz val="20"/>
        <rFont val="Copperplate Gothic Light"/>
        <family val="2"/>
      </rPr>
      <t xml:space="preserve">ural </t>
    </r>
    <r>
      <rPr>
        <b/>
        <sz val="20"/>
        <color indexed="12"/>
        <rFont val="Copperplate Gothic Light"/>
        <family val="2"/>
      </rPr>
      <t>E</t>
    </r>
    <r>
      <rPr>
        <b/>
        <sz val="20"/>
        <rFont val="Copperplate Gothic Light"/>
        <family val="2"/>
      </rPr>
      <t xml:space="preserve">mployment </t>
    </r>
    <r>
      <rPr>
        <b/>
        <sz val="20"/>
        <color indexed="12"/>
        <rFont val="Copperplate Gothic Light"/>
        <family val="2"/>
      </rPr>
      <t>G</t>
    </r>
    <r>
      <rPr>
        <b/>
        <sz val="20"/>
        <rFont val="Copperplate Gothic Light"/>
        <family val="2"/>
      </rPr>
      <t xml:space="preserve">urantee </t>
    </r>
    <r>
      <rPr>
        <b/>
        <sz val="20"/>
        <color indexed="12"/>
        <rFont val="Copperplate Gothic Light"/>
        <family val="2"/>
      </rPr>
      <t>A</t>
    </r>
    <r>
      <rPr>
        <b/>
        <sz val="20"/>
        <rFont val="Copperplate Gothic Light"/>
        <family val="2"/>
      </rPr>
      <t>ct (N.R.E.G.A.)</t>
    </r>
  </si>
  <si>
    <t xml:space="preserve">                                   </t>
  </si>
  <si>
    <t>Expenditure (lac)</t>
  </si>
  <si>
    <t>1 km</t>
  </si>
  <si>
    <t>Employment Generation Under NREGA During the year 2006-07 Up to the Month of March' 07</t>
  </si>
  <si>
    <t>Employment Generation Under NREGA During the year 2006-07 Up to the Month of March'' 07</t>
  </si>
  <si>
    <t>Financial Performance Under NREGA During the year 2006-07 Up to the Month of  March' 07</t>
  </si>
  <si>
    <t>Physical Performance Under NREGA During the year 2006-07 Up to the Month of March' 07</t>
  </si>
  <si>
    <t>Physical Performance Under NREGA During the year 2006-07 Up to the Month of  March' 07</t>
  </si>
  <si>
    <t>15.145+19.5+12</t>
  </si>
  <si>
    <t>1820m</t>
  </si>
  <si>
    <t xml:space="preserve">Monitoring Format for Monthly Report Under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</si>
</sst>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47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sz val="20"/>
      <color indexed="12"/>
      <name val="Copperplate Gothic Light"/>
      <family val="2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b/>
      <sz val="11"/>
      <name val="Trebuchet MS"/>
      <family val="2"/>
    </font>
    <font>
      <b/>
      <sz val="10"/>
      <color indexed="12"/>
      <name val="Book Antiqua"/>
      <family val="1"/>
    </font>
    <font>
      <i/>
      <sz val="10"/>
      <name val="CG Omega"/>
      <family val="2"/>
    </font>
    <font>
      <b/>
      <sz val="11"/>
      <color indexed="12"/>
      <name val="Trebuchet MS"/>
      <family val="2"/>
    </font>
    <font>
      <b/>
      <sz val="18"/>
      <name val="CommercialScript BT"/>
      <family val="4"/>
    </font>
    <font>
      <b/>
      <sz val="8"/>
      <color indexed="12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167" fontId="9" fillId="0" borderId="2" xfId="0" applyNumberFormat="1" applyFont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wrapText="1"/>
    </xf>
    <xf numFmtId="2" fontId="8" fillId="0" borderId="2" xfId="0" applyNumberFormat="1" applyFont="1" applyBorder="1" applyAlignment="1">
      <alignment horizontal="right" wrapText="1"/>
    </xf>
    <xf numFmtId="167" fontId="8" fillId="0" borderId="2" xfId="0" applyNumberFormat="1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right" wrapText="1"/>
    </xf>
    <xf numFmtId="0" fontId="34" fillId="0" borderId="0" xfId="0" applyFont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9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left" vertical="center"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6" fillId="0" borderId="0" xfId="0" applyNumberFormat="1" applyFont="1" applyAlignment="1">
      <alignment/>
    </xf>
    <xf numFmtId="10" fontId="11" fillId="0" borderId="0" xfId="19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7" fontId="33" fillId="0" borderId="1" xfId="0" applyNumberFormat="1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right"/>
    </xf>
    <xf numFmtId="1" fontId="33" fillId="0" borderId="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67" fontId="25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0" fontId="43" fillId="0" borderId="0" xfId="19" applyNumberFormat="1" applyFont="1" applyAlignment="1">
      <alignment/>
    </xf>
    <xf numFmtId="0" fontId="43" fillId="0" borderId="0" xfId="0" applyFont="1" applyAlignment="1">
      <alignment/>
    </xf>
    <xf numFmtId="167" fontId="43" fillId="0" borderId="0" xfId="0" applyNumberFormat="1" applyFont="1" applyAlignment="1">
      <alignment/>
    </xf>
    <xf numFmtId="9" fontId="43" fillId="0" borderId="0" xfId="19" applyFont="1" applyAlignment="1">
      <alignment/>
    </xf>
    <xf numFmtId="167" fontId="33" fillId="0" borderId="1" xfId="0" applyNumberFormat="1" applyFont="1" applyBorder="1" applyAlignment="1">
      <alignment horizontal="right" wrapText="1"/>
    </xf>
    <xf numFmtId="0" fontId="32" fillId="0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right" wrapText="1"/>
    </xf>
    <xf numFmtId="1" fontId="33" fillId="0" borderId="2" xfId="0" applyNumberFormat="1" applyFont="1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wrapText="1"/>
    </xf>
    <xf numFmtId="0" fontId="33" fillId="0" borderId="0" xfId="0" applyFont="1" applyAlignment="1">
      <alignment/>
    </xf>
    <xf numFmtId="167" fontId="33" fillId="0" borderId="1" xfId="0" applyNumberFormat="1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166" fontId="33" fillId="0" borderId="1" xfId="0" applyNumberFormat="1" applyFont="1" applyBorder="1" applyAlignment="1">
      <alignment horizontal="right" wrapText="1"/>
    </xf>
    <xf numFmtId="0" fontId="32" fillId="0" borderId="4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34" fillId="0" borderId="1" xfId="0" applyFont="1" applyBorder="1" applyAlignment="1">
      <alignment/>
    </xf>
    <xf numFmtId="1" fontId="34" fillId="0" borderId="1" xfId="0" applyNumberFormat="1" applyFont="1" applyBorder="1" applyAlignment="1">
      <alignment/>
    </xf>
    <xf numFmtId="1" fontId="42" fillId="0" borderId="1" xfId="0" applyNumberFormat="1" applyFont="1" applyBorder="1" applyAlignment="1">
      <alignment/>
    </xf>
    <xf numFmtId="165" fontId="42" fillId="0" borderId="1" xfId="0" applyNumberFormat="1" applyFont="1" applyBorder="1" applyAlignment="1">
      <alignment/>
    </xf>
    <xf numFmtId="1" fontId="34" fillId="0" borderId="0" xfId="0" applyNumberFormat="1" applyFont="1" applyAlignment="1">
      <alignment/>
    </xf>
    <xf numFmtId="1" fontId="33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32" fillId="0" borderId="1" xfId="0" applyFont="1" applyFill="1" applyBorder="1" applyAlignment="1">
      <alignment horizontal="right" vertical="center"/>
    </xf>
    <xf numFmtId="167" fontId="33" fillId="0" borderId="1" xfId="0" applyNumberFormat="1" applyFont="1" applyFill="1" applyBorder="1" applyAlignment="1">
      <alignment/>
    </xf>
    <xf numFmtId="0" fontId="33" fillId="0" borderId="9" xfId="0" applyFont="1" applyBorder="1" applyAlignment="1">
      <alignment horizontal="right" wrapText="1"/>
    </xf>
    <xf numFmtId="0" fontId="42" fillId="0" borderId="1" xfId="0" applyFont="1" applyBorder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165" fontId="46" fillId="0" borderId="1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SheetLayoutView="85" workbookViewId="0" topLeftCell="A4">
      <selection activeCell="F24" sqref="F24"/>
    </sheetView>
  </sheetViews>
  <sheetFormatPr defaultColWidth="9.140625" defaultRowHeight="12.75"/>
  <cols>
    <col min="1" max="1" width="5.28125" style="3" customWidth="1"/>
    <col min="2" max="2" width="18.28125" style="2" customWidth="1"/>
    <col min="3" max="5" width="8.28125" style="1" customWidth="1"/>
    <col min="6" max="6" width="10.421875" style="1" customWidth="1"/>
    <col min="7" max="7" width="11.28125" style="1" customWidth="1"/>
    <col min="8" max="9" width="9.8515625" style="1" customWidth="1"/>
    <col min="10" max="10" width="10.421875" style="1" customWidth="1"/>
    <col min="11" max="11" width="9.57421875" style="1" customWidth="1"/>
    <col min="12" max="12" width="10.421875" style="1" customWidth="1"/>
    <col min="13" max="13" width="12.28125" style="1" customWidth="1"/>
    <col min="14" max="14" width="12.57421875" style="1" customWidth="1"/>
    <col min="15" max="15" width="14.8515625" style="1" customWidth="1"/>
    <col min="16" max="16384" width="9.140625" style="1" customWidth="1"/>
  </cols>
  <sheetData>
    <row r="1" spans="1:15" ht="29.25" customHeight="1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5.5" customHeight="1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144" t="s">
        <v>85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72" t="s">
        <v>16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</row>
    <row r="7" spans="1:15" s="28" customFormat="1" ht="84" customHeight="1">
      <c r="A7" s="150" t="s">
        <v>17</v>
      </c>
      <c r="B7" s="148" t="s">
        <v>2</v>
      </c>
      <c r="C7" s="145" t="s">
        <v>67</v>
      </c>
      <c r="D7" s="145"/>
      <c r="E7" s="145"/>
      <c r="F7" s="145"/>
      <c r="G7" s="145" t="s">
        <v>70</v>
      </c>
      <c r="H7" s="145"/>
      <c r="I7" s="145"/>
      <c r="J7" s="145" t="s">
        <v>73</v>
      </c>
      <c r="K7" s="145"/>
      <c r="L7" s="145"/>
      <c r="M7" s="146" t="s">
        <v>74</v>
      </c>
      <c r="N7" s="146" t="s">
        <v>75</v>
      </c>
      <c r="O7" s="146" t="s">
        <v>76</v>
      </c>
    </row>
    <row r="8" spans="1:15" s="29" customFormat="1" ht="78.75" customHeight="1" thickBot="1">
      <c r="A8" s="151"/>
      <c r="B8" s="149"/>
      <c r="C8" s="48" t="s">
        <v>45</v>
      </c>
      <c r="D8" s="48" t="s">
        <v>46</v>
      </c>
      <c r="E8" s="48" t="s">
        <v>32</v>
      </c>
      <c r="F8" s="48" t="s">
        <v>14</v>
      </c>
      <c r="G8" s="48" t="s">
        <v>68</v>
      </c>
      <c r="H8" s="48" t="s">
        <v>69</v>
      </c>
      <c r="I8" s="48" t="s">
        <v>14</v>
      </c>
      <c r="J8" s="48" t="s">
        <v>71</v>
      </c>
      <c r="K8" s="48" t="s">
        <v>72</v>
      </c>
      <c r="L8" s="48" t="s">
        <v>14</v>
      </c>
      <c r="M8" s="147"/>
      <c r="N8" s="147"/>
      <c r="O8" s="147"/>
    </row>
    <row r="9" spans="1:15" s="4" customFormat="1" ht="15" thickBot="1">
      <c r="A9" s="49"/>
      <c r="B9" s="54">
        <v>1</v>
      </c>
      <c r="C9" s="152">
        <v>2</v>
      </c>
      <c r="D9" s="153"/>
      <c r="E9" s="153"/>
      <c r="F9" s="154"/>
      <c r="G9" s="152">
        <v>3</v>
      </c>
      <c r="H9" s="153"/>
      <c r="I9" s="154"/>
      <c r="J9" s="152">
        <v>4</v>
      </c>
      <c r="K9" s="153"/>
      <c r="L9" s="154"/>
      <c r="M9" s="55">
        <v>5</v>
      </c>
      <c r="N9" s="55">
        <v>6</v>
      </c>
      <c r="O9" s="56">
        <v>7</v>
      </c>
    </row>
    <row r="10" spans="1:15" s="102" customFormat="1" ht="15">
      <c r="A10" s="97">
        <v>1</v>
      </c>
      <c r="B10" s="110" t="s">
        <v>12</v>
      </c>
      <c r="C10" s="111">
        <v>17105</v>
      </c>
      <c r="D10" s="111">
        <v>6040</v>
      </c>
      <c r="E10" s="111">
        <v>6672</v>
      </c>
      <c r="F10" s="111">
        <f aca="true" t="shared" si="0" ref="F10:F15">SUM(C10:E10)</f>
        <v>29817</v>
      </c>
      <c r="G10" s="111">
        <v>13145</v>
      </c>
      <c r="H10" s="111">
        <v>0</v>
      </c>
      <c r="I10" s="111">
        <f aca="true" t="shared" si="1" ref="I10:I20">SUM(G10:H10)</f>
        <v>13145</v>
      </c>
      <c r="J10" s="111">
        <v>12621</v>
      </c>
      <c r="K10" s="111">
        <v>524</v>
      </c>
      <c r="L10" s="111">
        <f aca="true" t="shared" si="2" ref="L10:L22">SUM(J10:K10)</f>
        <v>13145</v>
      </c>
      <c r="M10" s="111">
        <v>860</v>
      </c>
      <c r="N10" s="111">
        <v>634</v>
      </c>
      <c r="O10" s="112">
        <v>0</v>
      </c>
    </row>
    <row r="11" spans="1:15" s="102" customFormat="1" ht="15">
      <c r="A11" s="97">
        <v>2</v>
      </c>
      <c r="B11" s="98" t="s">
        <v>13</v>
      </c>
      <c r="C11" s="99">
        <v>18093</v>
      </c>
      <c r="D11" s="99">
        <v>7610</v>
      </c>
      <c r="E11" s="99">
        <v>10485</v>
      </c>
      <c r="F11" s="99">
        <f>SUM(C11:E11)</f>
        <v>36188</v>
      </c>
      <c r="G11" s="99">
        <v>21865</v>
      </c>
      <c r="H11" s="99">
        <v>7783</v>
      </c>
      <c r="I11" s="99">
        <f t="shared" si="1"/>
        <v>29648</v>
      </c>
      <c r="J11" s="99">
        <v>21865</v>
      </c>
      <c r="K11" s="100">
        <v>7069</v>
      </c>
      <c r="L11" s="99">
        <f t="shared" si="2"/>
        <v>28934</v>
      </c>
      <c r="M11" s="99">
        <v>12304</v>
      </c>
      <c r="N11" s="99">
        <v>10737</v>
      </c>
      <c r="O11" s="101">
        <v>1</v>
      </c>
    </row>
    <row r="12" spans="1:15" s="102" customFormat="1" ht="15">
      <c r="A12" s="97">
        <v>3</v>
      </c>
      <c r="B12" s="98" t="s">
        <v>5</v>
      </c>
      <c r="C12" s="99">
        <v>37627</v>
      </c>
      <c r="D12" s="99">
        <v>14406</v>
      </c>
      <c r="E12" s="99">
        <v>17771</v>
      </c>
      <c r="F12" s="99">
        <f>SUM(C12:E12)</f>
        <v>69804</v>
      </c>
      <c r="G12" s="99">
        <v>54967</v>
      </c>
      <c r="H12" s="99">
        <v>5528</v>
      </c>
      <c r="I12" s="99">
        <f t="shared" si="1"/>
        <v>60495</v>
      </c>
      <c r="J12" s="99">
        <v>50738</v>
      </c>
      <c r="K12" s="100">
        <v>3475</v>
      </c>
      <c r="L12" s="99">
        <f t="shared" si="2"/>
        <v>54213</v>
      </c>
      <c r="M12" s="99">
        <v>11726</v>
      </c>
      <c r="N12" s="99">
        <v>6832</v>
      </c>
      <c r="O12" s="101">
        <v>10</v>
      </c>
    </row>
    <row r="13" spans="1:16" s="102" customFormat="1" ht="15">
      <c r="A13" s="97">
        <v>4</v>
      </c>
      <c r="B13" s="98" t="s">
        <v>9</v>
      </c>
      <c r="C13" s="99">
        <v>18802</v>
      </c>
      <c r="D13" s="99">
        <v>7819</v>
      </c>
      <c r="E13" s="99">
        <v>12548</v>
      </c>
      <c r="F13" s="99">
        <f t="shared" si="0"/>
        <v>39169</v>
      </c>
      <c r="G13" s="99">
        <v>28877</v>
      </c>
      <c r="H13" s="99">
        <v>2207</v>
      </c>
      <c r="I13" s="99">
        <f t="shared" si="1"/>
        <v>31084</v>
      </c>
      <c r="J13" s="99">
        <v>28743</v>
      </c>
      <c r="K13" s="100">
        <v>2207</v>
      </c>
      <c r="L13" s="99">
        <f t="shared" si="2"/>
        <v>30950</v>
      </c>
      <c r="M13" s="99">
        <v>26159</v>
      </c>
      <c r="N13" s="99">
        <v>7949</v>
      </c>
      <c r="O13" s="101">
        <v>0</v>
      </c>
      <c r="P13" s="104"/>
    </row>
    <row r="14" spans="1:15" s="102" customFormat="1" ht="15">
      <c r="A14" s="97">
        <v>5</v>
      </c>
      <c r="B14" s="98" t="s">
        <v>11</v>
      </c>
      <c r="C14" s="99">
        <v>5643</v>
      </c>
      <c r="D14" s="99">
        <v>27475</v>
      </c>
      <c r="E14" s="99">
        <v>11845</v>
      </c>
      <c r="F14" s="99">
        <f t="shared" si="0"/>
        <v>44963</v>
      </c>
      <c r="G14" s="99">
        <v>24551</v>
      </c>
      <c r="H14" s="99">
        <v>7179</v>
      </c>
      <c r="I14" s="99">
        <v>29080</v>
      </c>
      <c r="J14" s="99">
        <v>23653</v>
      </c>
      <c r="K14" s="100">
        <v>5922</v>
      </c>
      <c r="L14" s="99">
        <f>SUM(J14:K14)</f>
        <v>29575</v>
      </c>
      <c r="M14" s="99">
        <v>6718</v>
      </c>
      <c r="N14" s="99">
        <v>2986</v>
      </c>
      <c r="O14" s="101">
        <v>0</v>
      </c>
    </row>
    <row r="15" spans="1:15" s="102" customFormat="1" ht="15">
      <c r="A15" s="97">
        <v>6</v>
      </c>
      <c r="B15" s="98" t="s">
        <v>1</v>
      </c>
      <c r="C15" s="99">
        <v>14484</v>
      </c>
      <c r="D15" s="99">
        <v>11594</v>
      </c>
      <c r="E15" s="99">
        <v>8602</v>
      </c>
      <c r="F15" s="99">
        <f t="shared" si="0"/>
        <v>34680</v>
      </c>
      <c r="G15" s="99">
        <v>43063</v>
      </c>
      <c r="H15" s="99">
        <v>373</v>
      </c>
      <c r="I15" s="99">
        <f>SUM(G15:H15)</f>
        <v>43436</v>
      </c>
      <c r="J15" s="99">
        <v>18914</v>
      </c>
      <c r="K15" s="100">
        <v>324</v>
      </c>
      <c r="L15" s="99">
        <f>J15+K15</f>
        <v>19238</v>
      </c>
      <c r="M15" s="99">
        <v>324</v>
      </c>
      <c r="N15" s="99">
        <v>3829</v>
      </c>
      <c r="O15" s="101">
        <v>0</v>
      </c>
    </row>
    <row r="16" spans="1:15" s="102" customFormat="1" ht="15">
      <c r="A16" s="97">
        <v>7</v>
      </c>
      <c r="B16" s="98" t="s">
        <v>10</v>
      </c>
      <c r="C16" s="99">
        <v>7190</v>
      </c>
      <c r="D16" s="99">
        <v>11883</v>
      </c>
      <c r="E16" s="99">
        <v>13483</v>
      </c>
      <c r="F16" s="99">
        <f aca="true" t="shared" si="3" ref="F16:F22">SUM(C16:E16)</f>
        <v>32556</v>
      </c>
      <c r="G16" s="99">
        <v>17700</v>
      </c>
      <c r="H16" s="99">
        <f>2646+83</f>
        <v>2729</v>
      </c>
      <c r="I16" s="99">
        <f t="shared" si="1"/>
        <v>20429</v>
      </c>
      <c r="J16" s="99">
        <v>17050</v>
      </c>
      <c r="K16" s="100">
        <v>3002</v>
      </c>
      <c r="L16" s="99">
        <f t="shared" si="2"/>
        <v>20052</v>
      </c>
      <c r="M16" s="99">
        <v>3213</v>
      </c>
      <c r="N16" s="99">
        <v>2157</v>
      </c>
      <c r="O16" s="101">
        <v>0</v>
      </c>
    </row>
    <row r="17" spans="1:15" s="102" customFormat="1" ht="15">
      <c r="A17" s="97">
        <v>8</v>
      </c>
      <c r="B17" s="98" t="s">
        <v>6</v>
      </c>
      <c r="C17" s="99">
        <v>15557</v>
      </c>
      <c r="D17" s="99">
        <v>16132</v>
      </c>
      <c r="E17" s="99">
        <v>15359</v>
      </c>
      <c r="F17" s="99">
        <f t="shared" si="3"/>
        <v>47048</v>
      </c>
      <c r="G17" s="99">
        <v>24169</v>
      </c>
      <c r="H17" s="99">
        <v>2579</v>
      </c>
      <c r="I17" s="99">
        <f t="shared" si="1"/>
        <v>26748</v>
      </c>
      <c r="J17" s="99">
        <v>22504</v>
      </c>
      <c r="K17" s="100">
        <v>2219</v>
      </c>
      <c r="L17" s="99">
        <f>SUM(J17:K17)</f>
        <v>24723</v>
      </c>
      <c r="M17" s="99">
        <v>3119</v>
      </c>
      <c r="N17" s="99">
        <v>1001</v>
      </c>
      <c r="O17" s="101">
        <v>2</v>
      </c>
    </row>
    <row r="18" spans="1:15" s="102" customFormat="1" ht="15">
      <c r="A18" s="97">
        <v>9</v>
      </c>
      <c r="B18" s="98" t="s">
        <v>7</v>
      </c>
      <c r="C18" s="99">
        <v>4534</v>
      </c>
      <c r="D18" s="99">
        <v>9144</v>
      </c>
      <c r="E18" s="100">
        <v>5219</v>
      </c>
      <c r="F18" s="99">
        <f>SUM(C18:E18)</f>
        <v>18897</v>
      </c>
      <c r="G18" s="100">
        <v>14137</v>
      </c>
      <c r="H18" s="100">
        <v>844</v>
      </c>
      <c r="I18" s="99">
        <f t="shared" si="1"/>
        <v>14981</v>
      </c>
      <c r="J18" s="100">
        <v>12609</v>
      </c>
      <c r="K18" s="100">
        <v>1462</v>
      </c>
      <c r="L18" s="99">
        <f t="shared" si="2"/>
        <v>14071</v>
      </c>
      <c r="M18" s="99">
        <v>1672</v>
      </c>
      <c r="N18" s="99">
        <v>555</v>
      </c>
      <c r="O18" s="101">
        <v>0</v>
      </c>
    </row>
    <row r="19" spans="1:15" s="102" customFormat="1" ht="15">
      <c r="A19" s="97">
        <v>10</v>
      </c>
      <c r="B19" s="98" t="s">
        <v>0</v>
      </c>
      <c r="C19" s="99">
        <v>41076</v>
      </c>
      <c r="D19" s="99">
        <v>841</v>
      </c>
      <c r="E19" s="99">
        <v>16850</v>
      </c>
      <c r="F19" s="99">
        <f t="shared" si="3"/>
        <v>58767</v>
      </c>
      <c r="G19" s="100">
        <v>21973</v>
      </c>
      <c r="H19" s="100">
        <v>6942</v>
      </c>
      <c r="I19" s="99">
        <f t="shared" si="1"/>
        <v>28915</v>
      </c>
      <c r="J19" s="100">
        <v>21973</v>
      </c>
      <c r="K19" s="100">
        <v>6942</v>
      </c>
      <c r="L19" s="99">
        <f t="shared" si="2"/>
        <v>28915</v>
      </c>
      <c r="M19" s="99">
        <v>10553</v>
      </c>
      <c r="N19" s="99">
        <v>1810</v>
      </c>
      <c r="O19" s="101">
        <v>0</v>
      </c>
    </row>
    <row r="20" spans="1:15" s="102" customFormat="1" ht="15">
      <c r="A20" s="97">
        <v>11</v>
      </c>
      <c r="B20" s="98" t="s">
        <v>8</v>
      </c>
      <c r="C20" s="99">
        <v>4492</v>
      </c>
      <c r="D20" s="99">
        <v>10275</v>
      </c>
      <c r="E20" s="99">
        <v>6198</v>
      </c>
      <c r="F20" s="99">
        <f t="shared" si="3"/>
        <v>20965</v>
      </c>
      <c r="G20" s="100">
        <v>19624</v>
      </c>
      <c r="H20" s="100">
        <v>97</v>
      </c>
      <c r="I20" s="99">
        <f t="shared" si="1"/>
        <v>19721</v>
      </c>
      <c r="J20" s="100">
        <v>19582</v>
      </c>
      <c r="K20" s="100">
        <v>97</v>
      </c>
      <c r="L20" s="99">
        <f t="shared" si="2"/>
        <v>19679</v>
      </c>
      <c r="M20" s="99">
        <v>2290</v>
      </c>
      <c r="N20" s="99">
        <v>554</v>
      </c>
      <c r="O20" s="101">
        <v>107</v>
      </c>
    </row>
    <row r="21" spans="1:15" s="102" customFormat="1" ht="15">
      <c r="A21" s="97">
        <v>12</v>
      </c>
      <c r="B21" s="98" t="s">
        <v>4</v>
      </c>
      <c r="C21" s="99">
        <v>23510</v>
      </c>
      <c r="D21" s="99">
        <v>2308</v>
      </c>
      <c r="E21" s="99">
        <v>13024</v>
      </c>
      <c r="F21" s="99">
        <f t="shared" si="3"/>
        <v>38842</v>
      </c>
      <c r="G21" s="99">
        <v>13385</v>
      </c>
      <c r="H21" s="99">
        <v>2620</v>
      </c>
      <c r="I21" s="99">
        <f>SUM(G21:H21)</f>
        <v>16005</v>
      </c>
      <c r="J21" s="99">
        <v>12914</v>
      </c>
      <c r="K21" s="100">
        <v>2119</v>
      </c>
      <c r="L21" s="127">
        <f t="shared" si="2"/>
        <v>15033</v>
      </c>
      <c r="M21" s="99">
        <v>3531</v>
      </c>
      <c r="N21" s="127">
        <v>687</v>
      </c>
      <c r="O21" s="101">
        <v>3</v>
      </c>
    </row>
    <row r="22" spans="1:15" s="102" customFormat="1" ht="15">
      <c r="A22" s="97">
        <v>13</v>
      </c>
      <c r="B22" s="98" t="s">
        <v>3</v>
      </c>
      <c r="C22" s="99">
        <v>35884</v>
      </c>
      <c r="D22" s="99">
        <v>3621</v>
      </c>
      <c r="E22" s="99">
        <v>13066</v>
      </c>
      <c r="F22" s="99">
        <f t="shared" si="3"/>
        <v>52571</v>
      </c>
      <c r="G22" s="100">
        <v>32314</v>
      </c>
      <c r="H22" s="99">
        <v>6802</v>
      </c>
      <c r="I22" s="99">
        <f>SUM(G22:H22)</f>
        <v>39116</v>
      </c>
      <c r="J22" s="99">
        <v>30392</v>
      </c>
      <c r="K22" s="99">
        <v>5362</v>
      </c>
      <c r="L22" s="99">
        <f t="shared" si="2"/>
        <v>35754</v>
      </c>
      <c r="M22" s="99">
        <v>23905</v>
      </c>
      <c r="N22" s="99">
        <v>10840</v>
      </c>
      <c r="O22" s="99">
        <v>0</v>
      </c>
    </row>
    <row r="23" spans="1:15" ht="13.5">
      <c r="A23" s="34"/>
      <c r="B23" s="19" t="s">
        <v>14</v>
      </c>
      <c r="C23" s="51">
        <f aca="true" t="shared" si="4" ref="C23:O23">SUM(C10:C22)</f>
        <v>243997</v>
      </c>
      <c r="D23" s="51">
        <f t="shared" si="4"/>
        <v>129148</v>
      </c>
      <c r="E23" s="51">
        <f t="shared" si="4"/>
        <v>151122</v>
      </c>
      <c r="F23" s="51">
        <f t="shared" si="4"/>
        <v>524267</v>
      </c>
      <c r="G23" s="51">
        <f t="shared" si="4"/>
        <v>329770</v>
      </c>
      <c r="H23" s="51">
        <f t="shared" si="4"/>
        <v>45683</v>
      </c>
      <c r="I23" s="51">
        <f t="shared" si="4"/>
        <v>372803</v>
      </c>
      <c r="J23" s="51">
        <f t="shared" si="4"/>
        <v>293558</v>
      </c>
      <c r="K23" s="51">
        <f t="shared" si="4"/>
        <v>40724</v>
      </c>
      <c r="L23" s="51">
        <f t="shared" si="4"/>
        <v>334282</v>
      </c>
      <c r="M23" s="51">
        <f t="shared" si="4"/>
        <v>106374</v>
      </c>
      <c r="N23" s="51">
        <f t="shared" si="4"/>
        <v>50571</v>
      </c>
      <c r="O23" s="51">
        <f t="shared" si="4"/>
        <v>123</v>
      </c>
    </row>
    <row r="24" spans="1:15" ht="13.5">
      <c r="A24" s="21"/>
      <c r="B24" s="9"/>
      <c r="C24" s="12"/>
      <c r="D24" s="12"/>
      <c r="E24" s="88"/>
      <c r="F24" s="88"/>
      <c r="G24" s="12"/>
      <c r="H24" s="12"/>
      <c r="I24" s="12"/>
      <c r="J24" s="12"/>
      <c r="K24" s="43"/>
      <c r="L24" s="12"/>
      <c r="M24" s="71"/>
      <c r="N24" s="12"/>
      <c r="O24" s="12"/>
    </row>
    <row r="25" spans="1:15" ht="13.5">
      <c r="A25" s="21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21"/>
      <c r="B26" s="9"/>
      <c r="C26" s="12"/>
      <c r="D26" s="12"/>
      <c r="E26" s="12"/>
      <c r="F26" s="89"/>
      <c r="G26" s="12"/>
      <c r="H26" s="12"/>
      <c r="I26" s="12"/>
      <c r="J26" s="12"/>
      <c r="K26" s="12"/>
      <c r="L26" s="142" t="s">
        <v>18</v>
      </c>
      <c r="M26" s="142"/>
      <c r="N26" s="142"/>
      <c r="O26" s="142"/>
    </row>
    <row r="27" spans="1:15" ht="13.5">
      <c r="A27" s="2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42" t="s">
        <v>19</v>
      </c>
      <c r="M27" s="142"/>
      <c r="N27" s="142"/>
      <c r="O27" s="142"/>
    </row>
  </sheetData>
  <mergeCells count="16">
    <mergeCell ref="G7:I7"/>
    <mergeCell ref="J7:L7"/>
    <mergeCell ref="A7:A8"/>
    <mergeCell ref="C9:F9"/>
    <mergeCell ref="G9:I9"/>
    <mergeCell ref="J9:L9"/>
    <mergeCell ref="L26:O26"/>
    <mergeCell ref="L27:O27"/>
    <mergeCell ref="A1:O1"/>
    <mergeCell ref="A4:O4"/>
    <mergeCell ref="C7:F7"/>
    <mergeCell ref="A2:O2"/>
    <mergeCell ref="M7:M8"/>
    <mergeCell ref="N7:N8"/>
    <mergeCell ref="O7:O8"/>
    <mergeCell ref="B7:B8"/>
  </mergeCells>
  <printOptions horizontalCentered="1"/>
  <pageMargins left="0.5" right="0.25" top="0.5" bottom="0.75" header="0.5" footer="0.5"/>
  <pageSetup horizontalDpi="600" verticalDpi="600" orientation="landscape" paperSize="9" scale="89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K11" sqref="K11:K23"/>
    </sheetView>
  </sheetViews>
  <sheetFormatPr defaultColWidth="9.140625" defaultRowHeight="12.75"/>
  <cols>
    <col min="1" max="1" width="6.140625" style="1" customWidth="1"/>
    <col min="2" max="2" width="20.140625" style="2" customWidth="1"/>
    <col min="3" max="3" width="10.421875" style="1" customWidth="1"/>
    <col min="4" max="4" width="10.00390625" style="1" customWidth="1"/>
    <col min="5" max="5" width="9.140625" style="1" customWidth="1"/>
    <col min="6" max="6" width="10.57421875" style="1" bestFit="1" customWidth="1"/>
    <col min="7" max="8" width="9.140625" style="1" customWidth="1"/>
    <col min="9" max="9" width="10.421875" style="1" bestFit="1" customWidth="1"/>
    <col min="10" max="10" width="9.140625" style="1" customWidth="1"/>
    <col min="11" max="11" width="13.140625" style="1" customWidth="1"/>
    <col min="12" max="12" width="12.28125" style="1" customWidth="1"/>
    <col min="13" max="13" width="10.710937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158" t="s">
        <v>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76" customFormat="1" ht="25.5" customHeight="1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6.5" customHeight="1">
      <c r="A4" s="159" t="s">
        <v>86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129"/>
      <c r="D6" s="10"/>
      <c r="E6" s="10"/>
      <c r="F6" s="10"/>
      <c r="G6" s="103"/>
      <c r="H6" s="10"/>
      <c r="I6" s="10"/>
      <c r="J6" s="10"/>
      <c r="K6" s="10"/>
      <c r="L6" s="12"/>
      <c r="M6" s="12"/>
    </row>
    <row r="7" spans="1:13" s="28" customFormat="1" ht="30" customHeight="1">
      <c r="A7" s="157" t="s">
        <v>17</v>
      </c>
      <c r="B7" s="145" t="s">
        <v>2</v>
      </c>
      <c r="C7" s="145" t="s">
        <v>36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s="29" customFormat="1" ht="14.25" customHeight="1">
      <c r="A8" s="157"/>
      <c r="B8" s="145"/>
      <c r="C8" s="146" t="s">
        <v>45</v>
      </c>
      <c r="D8" s="146"/>
      <c r="E8" s="146" t="s">
        <v>46</v>
      </c>
      <c r="F8" s="146"/>
      <c r="G8" s="155" t="s">
        <v>22</v>
      </c>
      <c r="H8" s="156"/>
      <c r="I8" s="146" t="s">
        <v>49</v>
      </c>
      <c r="J8" s="146"/>
      <c r="K8" s="146" t="s">
        <v>50</v>
      </c>
      <c r="L8" s="146" t="s">
        <v>51</v>
      </c>
      <c r="M8" s="146" t="s">
        <v>52</v>
      </c>
    </row>
    <row r="9" spans="1:13" s="29" customFormat="1" ht="45" customHeight="1">
      <c r="A9" s="157"/>
      <c r="B9" s="145"/>
      <c r="C9" s="50" t="s">
        <v>47</v>
      </c>
      <c r="D9" s="50" t="s">
        <v>48</v>
      </c>
      <c r="E9" s="50" t="s">
        <v>47</v>
      </c>
      <c r="F9" s="50" t="s">
        <v>48</v>
      </c>
      <c r="G9" s="50" t="s">
        <v>47</v>
      </c>
      <c r="H9" s="50" t="s">
        <v>48</v>
      </c>
      <c r="I9" s="14" t="s">
        <v>77</v>
      </c>
      <c r="J9" s="14" t="s">
        <v>78</v>
      </c>
      <c r="K9" s="146"/>
      <c r="L9" s="146"/>
      <c r="M9" s="146"/>
    </row>
    <row r="10" spans="1:13" s="4" customFormat="1" ht="14.25">
      <c r="A10" s="73">
        <v>1</v>
      </c>
      <c r="B10" s="74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3">
        <v>11</v>
      </c>
      <c r="L10" s="73">
        <v>12</v>
      </c>
      <c r="M10" s="73">
        <v>13</v>
      </c>
    </row>
    <row r="11" spans="1:13" s="70" customFormat="1" ht="15">
      <c r="A11" s="96">
        <v>1</v>
      </c>
      <c r="B11" s="68" t="s">
        <v>12</v>
      </c>
      <c r="C11" s="69">
        <v>0.06659</v>
      </c>
      <c r="D11" s="69">
        <v>1.18392</v>
      </c>
      <c r="E11" s="69">
        <v>0.02229</v>
      </c>
      <c r="F11" s="69">
        <v>0.4854</v>
      </c>
      <c r="G11" s="69">
        <v>0.04257</v>
      </c>
      <c r="H11" s="69">
        <v>0.49698</v>
      </c>
      <c r="I11" s="69">
        <f>C11+E11+G11</f>
        <v>0.13145</v>
      </c>
      <c r="J11" s="118">
        <f>D11+F11+H11</f>
        <v>2.1663</v>
      </c>
      <c r="K11" s="69">
        <v>0.55757</v>
      </c>
      <c r="L11" s="69">
        <v>0.01382</v>
      </c>
      <c r="M11" s="95">
        <v>0.00016</v>
      </c>
    </row>
    <row r="12" spans="1:13" s="70" customFormat="1" ht="15">
      <c r="A12" s="96">
        <v>2</v>
      </c>
      <c r="B12" s="68" t="s">
        <v>13</v>
      </c>
      <c r="C12" s="69">
        <v>0.25222</v>
      </c>
      <c r="D12" s="69">
        <v>0.66299</v>
      </c>
      <c r="E12" s="69">
        <v>0.10978</v>
      </c>
      <c r="F12" s="69">
        <v>0.20392</v>
      </c>
      <c r="G12" s="69">
        <v>0.14779</v>
      </c>
      <c r="H12" s="69">
        <v>0.85683</v>
      </c>
      <c r="I12" s="69">
        <f aca="true" t="shared" si="0" ref="I12:I23">SUM(C12,E12,G12)</f>
        <v>0.50979</v>
      </c>
      <c r="J12" s="69">
        <f aca="true" t="shared" si="1" ref="J12:J23">SUM(D12,F12,H12)</f>
        <v>1.7237399999999998</v>
      </c>
      <c r="K12" s="69">
        <v>0.47087</v>
      </c>
      <c r="L12" s="69">
        <v>0.04555</v>
      </c>
      <c r="M12" s="95">
        <v>0.00245</v>
      </c>
    </row>
    <row r="13" spans="1:13" s="70" customFormat="1" ht="15">
      <c r="A13" s="96">
        <v>3</v>
      </c>
      <c r="B13" s="68" t="s">
        <v>5</v>
      </c>
      <c r="C13" s="69">
        <v>0.33485</v>
      </c>
      <c r="D13" s="69">
        <v>2.97867</v>
      </c>
      <c r="E13" s="69">
        <v>0.09187</v>
      </c>
      <c r="F13" s="69">
        <v>1.41621</v>
      </c>
      <c r="G13" s="69">
        <v>0.13686</v>
      </c>
      <c r="H13" s="69">
        <v>1.43154</v>
      </c>
      <c r="I13" s="69">
        <f t="shared" si="0"/>
        <v>0.56358</v>
      </c>
      <c r="J13" s="69">
        <f t="shared" si="1"/>
        <v>5.826420000000001</v>
      </c>
      <c r="K13" s="69">
        <v>1.60468</v>
      </c>
      <c r="L13" s="69">
        <v>0.14853</v>
      </c>
      <c r="M13" s="95">
        <v>0.0034</v>
      </c>
    </row>
    <row r="14" spans="1:13" s="70" customFormat="1" ht="15">
      <c r="A14" s="96">
        <v>4</v>
      </c>
      <c r="B14" s="68" t="s">
        <v>9</v>
      </c>
      <c r="C14" s="69">
        <v>0.15994</v>
      </c>
      <c r="D14" s="69">
        <v>2.11343</v>
      </c>
      <c r="E14" s="69">
        <v>0.08558</v>
      </c>
      <c r="F14" s="69">
        <v>0.41826</v>
      </c>
      <c r="G14" s="69">
        <v>0.0888</v>
      </c>
      <c r="H14" s="69">
        <v>0.68784</v>
      </c>
      <c r="I14" s="69">
        <f t="shared" si="0"/>
        <v>0.33432</v>
      </c>
      <c r="J14" s="69">
        <f t="shared" si="1"/>
        <v>3.2195300000000002</v>
      </c>
      <c r="K14" s="69">
        <v>0.76421</v>
      </c>
      <c r="L14" s="69">
        <v>0.21049</v>
      </c>
      <c r="M14" s="95">
        <v>0.00165</v>
      </c>
    </row>
    <row r="15" spans="1:13" s="70" customFormat="1" ht="15">
      <c r="A15" s="96">
        <v>5</v>
      </c>
      <c r="B15" s="68" t="s">
        <v>11</v>
      </c>
      <c r="C15" s="69">
        <v>0.03447</v>
      </c>
      <c r="D15" s="69">
        <v>0.53396</v>
      </c>
      <c r="E15" s="69">
        <v>0.16471</v>
      </c>
      <c r="F15" s="69">
        <v>2.28766</v>
      </c>
      <c r="G15" s="69">
        <v>0.07077</v>
      </c>
      <c r="H15" s="69">
        <v>0.96924</v>
      </c>
      <c r="I15" s="69">
        <f t="shared" si="0"/>
        <v>0.26995</v>
      </c>
      <c r="J15" s="69">
        <f t="shared" si="1"/>
        <v>3.79086</v>
      </c>
      <c r="K15" s="69">
        <v>1.25786</v>
      </c>
      <c r="L15" s="69">
        <v>0.03636</v>
      </c>
      <c r="M15" s="95">
        <v>0.00169</v>
      </c>
    </row>
    <row r="16" spans="1:14" s="70" customFormat="1" ht="15">
      <c r="A16" s="96">
        <v>6</v>
      </c>
      <c r="B16" s="68" t="s">
        <v>1</v>
      </c>
      <c r="C16" s="69">
        <v>0.18143</v>
      </c>
      <c r="D16" s="69">
        <v>1.29657</v>
      </c>
      <c r="E16" s="69">
        <v>0.35678</v>
      </c>
      <c r="F16" s="69">
        <v>1.26552</v>
      </c>
      <c r="G16" s="69">
        <v>0.22017</v>
      </c>
      <c r="H16" s="69">
        <v>0.75375</v>
      </c>
      <c r="I16" s="69">
        <f t="shared" si="0"/>
        <v>0.7583799999999999</v>
      </c>
      <c r="J16" s="69">
        <f t="shared" si="1"/>
        <v>3.31584</v>
      </c>
      <c r="K16" s="69">
        <v>0.84712</v>
      </c>
      <c r="L16" s="69">
        <v>0.08484</v>
      </c>
      <c r="M16" s="95">
        <v>0.00072</v>
      </c>
      <c r="N16" s="132"/>
    </row>
    <row r="17" spans="1:13" s="70" customFormat="1" ht="15">
      <c r="A17" s="96">
        <v>7</v>
      </c>
      <c r="B17" s="68" t="s">
        <v>10</v>
      </c>
      <c r="C17" s="69">
        <v>0.04767</v>
      </c>
      <c r="D17" s="69">
        <v>0.56479</v>
      </c>
      <c r="E17" s="69">
        <v>0.09655</v>
      </c>
      <c r="F17" s="69">
        <v>1.49164</v>
      </c>
      <c r="G17" s="69">
        <v>0.06002</v>
      </c>
      <c r="H17" s="69">
        <v>0.88248</v>
      </c>
      <c r="I17" s="69">
        <f t="shared" si="0"/>
        <v>0.20423999999999998</v>
      </c>
      <c r="J17" s="69">
        <f t="shared" si="1"/>
        <v>2.9389100000000004</v>
      </c>
      <c r="K17" s="69">
        <v>0.97625</v>
      </c>
      <c r="L17" s="69">
        <v>0.02889</v>
      </c>
      <c r="M17" s="95">
        <v>0.00063</v>
      </c>
    </row>
    <row r="18" spans="1:13" s="102" customFormat="1" ht="15">
      <c r="A18" s="130">
        <v>8</v>
      </c>
      <c r="B18" s="98" t="s">
        <v>6</v>
      </c>
      <c r="C18" s="99">
        <v>0.06398</v>
      </c>
      <c r="D18" s="99">
        <v>0.66931</v>
      </c>
      <c r="E18" s="99">
        <v>0.09203</v>
      </c>
      <c r="F18" s="99">
        <v>0.91312</v>
      </c>
      <c r="G18" s="99">
        <v>0.08423</v>
      </c>
      <c r="H18" s="131">
        <v>0.6045</v>
      </c>
      <c r="I18" s="99">
        <f t="shared" si="0"/>
        <v>0.24023999999999998</v>
      </c>
      <c r="J18" s="99">
        <f t="shared" si="1"/>
        <v>2.1869300000000003</v>
      </c>
      <c r="K18" s="131">
        <v>0.5264</v>
      </c>
      <c r="L18" s="131">
        <v>0.04821</v>
      </c>
      <c r="M18" s="131">
        <v>0.00096</v>
      </c>
    </row>
    <row r="19" spans="1:13" s="70" customFormat="1" ht="15">
      <c r="A19" s="96">
        <v>9</v>
      </c>
      <c r="B19" s="119" t="s">
        <v>7</v>
      </c>
      <c r="C19" s="69">
        <v>0.04153</v>
      </c>
      <c r="D19" s="69">
        <v>0.56721</v>
      </c>
      <c r="E19" s="69">
        <v>0.07558</v>
      </c>
      <c r="F19" s="117">
        <v>0.76897</v>
      </c>
      <c r="G19" s="117">
        <v>0.0416</v>
      </c>
      <c r="H19" s="117">
        <v>0.39147</v>
      </c>
      <c r="I19" s="69">
        <f t="shared" si="0"/>
        <v>0.15871</v>
      </c>
      <c r="J19" s="69">
        <f t="shared" si="1"/>
        <v>1.7276500000000001</v>
      </c>
      <c r="K19" s="69">
        <v>0.69465</v>
      </c>
      <c r="L19" s="69">
        <v>0.01143</v>
      </c>
      <c r="M19" s="95">
        <v>0.00035</v>
      </c>
    </row>
    <row r="20" spans="1:13" s="70" customFormat="1" ht="15">
      <c r="A20" s="96">
        <v>10</v>
      </c>
      <c r="B20" s="68" t="s">
        <v>0</v>
      </c>
      <c r="C20" s="69">
        <v>0.19909</v>
      </c>
      <c r="D20" s="69">
        <v>1.4959</v>
      </c>
      <c r="E20" s="69">
        <v>0.00514</v>
      </c>
      <c r="F20" s="69">
        <v>0.14718</v>
      </c>
      <c r="G20" s="69">
        <v>0.08492</v>
      </c>
      <c r="H20" s="117">
        <v>0.52766</v>
      </c>
      <c r="I20" s="69">
        <f>SUM(C20,E20,G20)</f>
        <v>0.28915</v>
      </c>
      <c r="J20" s="69">
        <f t="shared" si="1"/>
        <v>2.1707400000000003</v>
      </c>
      <c r="K20" s="69">
        <v>0.32751</v>
      </c>
      <c r="L20" s="69">
        <f>0.02457+0.006+0.00817+0.00817</f>
        <v>0.04690999999999999</v>
      </c>
      <c r="M20" s="95">
        <v>0.00347</v>
      </c>
    </row>
    <row r="21" spans="1:13" s="70" customFormat="1" ht="15">
      <c r="A21" s="96">
        <v>11</v>
      </c>
      <c r="B21" s="68" t="s">
        <v>8</v>
      </c>
      <c r="C21" s="69">
        <v>0.04092</v>
      </c>
      <c r="D21" s="69">
        <v>0.60262</v>
      </c>
      <c r="E21" s="69">
        <v>0.08403</v>
      </c>
      <c r="F21" s="69">
        <v>1.20359</v>
      </c>
      <c r="G21" s="69">
        <v>0.06373</v>
      </c>
      <c r="H21" s="117">
        <v>0.81094</v>
      </c>
      <c r="I21" s="69">
        <f t="shared" si="0"/>
        <v>0.18868</v>
      </c>
      <c r="J21" s="109">
        <f t="shared" si="1"/>
        <v>2.61715</v>
      </c>
      <c r="K21" s="116">
        <v>0.61001</v>
      </c>
      <c r="L21" s="95">
        <v>0.01978</v>
      </c>
      <c r="M21" s="95">
        <v>0.00011</v>
      </c>
    </row>
    <row r="22" spans="1:13" s="70" customFormat="1" ht="15">
      <c r="A22" s="96">
        <v>12</v>
      </c>
      <c r="B22" s="68" t="s">
        <v>4</v>
      </c>
      <c r="C22" s="69">
        <v>0.09211</v>
      </c>
      <c r="D22" s="69">
        <v>0.9556</v>
      </c>
      <c r="E22" s="69">
        <v>0.02003</v>
      </c>
      <c r="F22" s="69">
        <v>0.20793</v>
      </c>
      <c r="G22" s="69">
        <v>0.04416</v>
      </c>
      <c r="H22" s="69">
        <v>0.36074</v>
      </c>
      <c r="I22" s="69">
        <f t="shared" si="0"/>
        <v>0.1563</v>
      </c>
      <c r="J22" s="69">
        <f t="shared" si="1"/>
        <v>1.52427</v>
      </c>
      <c r="K22" s="69">
        <v>0.44973</v>
      </c>
      <c r="L22" s="69">
        <v>0.01015</v>
      </c>
      <c r="M22" s="95">
        <v>0.00029</v>
      </c>
    </row>
    <row r="23" spans="1:13" s="70" customFormat="1" ht="15">
      <c r="A23" s="96">
        <v>13</v>
      </c>
      <c r="B23" s="68" t="s">
        <v>3</v>
      </c>
      <c r="C23" s="69">
        <v>0.47747</v>
      </c>
      <c r="D23" s="109">
        <v>1.57181</v>
      </c>
      <c r="E23" s="69">
        <v>0.02777</v>
      </c>
      <c r="F23" s="109">
        <v>0.14669</v>
      </c>
      <c r="G23" s="69">
        <v>0.24693</v>
      </c>
      <c r="H23" s="109">
        <v>0.48294</v>
      </c>
      <c r="I23" s="69">
        <f t="shared" si="0"/>
        <v>0.75217</v>
      </c>
      <c r="J23" s="69">
        <f t="shared" si="1"/>
        <v>2.20144</v>
      </c>
      <c r="K23" s="69">
        <v>0.49415</v>
      </c>
      <c r="L23" s="69">
        <v>0.04267</v>
      </c>
      <c r="M23" s="95">
        <v>0.00549</v>
      </c>
    </row>
    <row r="24" spans="1:14" ht="13.5">
      <c r="A24" s="18"/>
      <c r="B24" s="19" t="s">
        <v>14</v>
      </c>
      <c r="C24" s="41">
        <f aca="true" t="shared" si="2" ref="C24:M24">SUM(C11:C23)</f>
        <v>1.99227</v>
      </c>
      <c r="D24" s="41">
        <f t="shared" si="2"/>
        <v>15.196779999999999</v>
      </c>
      <c r="E24" s="41">
        <f t="shared" si="2"/>
        <v>1.23214</v>
      </c>
      <c r="F24" s="41">
        <f t="shared" si="2"/>
        <v>10.956089999999998</v>
      </c>
      <c r="G24" s="41">
        <f t="shared" si="2"/>
        <v>1.3325500000000001</v>
      </c>
      <c r="H24" s="41">
        <f t="shared" si="2"/>
        <v>9.25691</v>
      </c>
      <c r="I24" s="41">
        <f>SUM(I11:I23)</f>
        <v>4.55696</v>
      </c>
      <c r="J24" s="41">
        <f>SUM(J11:J23)</f>
        <v>35.40978</v>
      </c>
      <c r="K24" s="41">
        <f t="shared" si="2"/>
        <v>9.581010000000001</v>
      </c>
      <c r="L24" s="41">
        <f>SUM(L11:L23)</f>
        <v>0.74763</v>
      </c>
      <c r="M24" s="77">
        <f t="shared" si="2"/>
        <v>0.02137</v>
      </c>
      <c r="N24" s="1">
        <f>J24*68</f>
        <v>2407.8650399999997</v>
      </c>
    </row>
    <row r="25" spans="1:13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>
      <c r="A26" s="12"/>
      <c r="B26" s="9"/>
      <c r="C26" s="105"/>
      <c r="D26" s="105"/>
      <c r="E26" s="105"/>
      <c r="F26" s="105"/>
      <c r="G26" s="105"/>
      <c r="H26" s="105"/>
      <c r="I26" s="137"/>
      <c r="J26" s="107"/>
      <c r="K26" s="89">
        <f>K11/$J$11</f>
        <v>0.2573835572173752</v>
      </c>
      <c r="L26" s="89">
        <f>L11/$J$11</f>
        <v>0.00637954115311822</v>
      </c>
      <c r="M26" s="89">
        <f>M11/$J$11</f>
        <v>7.385865300281587E-05</v>
      </c>
    </row>
    <row r="27" spans="1:13" ht="12.75" customHeight="1">
      <c r="A27" s="12"/>
      <c r="B27" s="9"/>
      <c r="C27" s="106"/>
      <c r="D27" s="108"/>
      <c r="E27" s="106"/>
      <c r="F27" s="108"/>
      <c r="G27" s="106"/>
      <c r="H27" s="108"/>
      <c r="I27" s="106"/>
      <c r="J27" s="106"/>
      <c r="K27" s="12"/>
      <c r="L27" s="12"/>
      <c r="M27" s="12"/>
    </row>
    <row r="28" spans="1:13" ht="13.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42" t="s">
        <v>18</v>
      </c>
      <c r="L28" s="142"/>
      <c r="M28" s="142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42" t="s">
        <v>19</v>
      </c>
      <c r="L29" s="142"/>
      <c r="M29" s="142"/>
    </row>
  </sheetData>
  <mergeCells count="15">
    <mergeCell ref="K29:M29"/>
    <mergeCell ref="A7:A9"/>
    <mergeCell ref="A1:M1"/>
    <mergeCell ref="A4:M4"/>
    <mergeCell ref="B7:B9"/>
    <mergeCell ref="C7:M7"/>
    <mergeCell ref="L8:L9"/>
    <mergeCell ref="M8:M9"/>
    <mergeCell ref="A2:M2"/>
    <mergeCell ref="E8:F8"/>
    <mergeCell ref="K28:M28"/>
    <mergeCell ref="C8:D8"/>
    <mergeCell ref="I8:J8"/>
    <mergeCell ref="K8:K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85" zoomScaleSheetLayoutView="85" workbookViewId="0" topLeftCell="A1">
      <pane xSplit="3" ySplit="11" topLeftCell="K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U9" sqref="U9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14062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1"/>
      <c r="Q1" s="161"/>
      <c r="R1" s="5"/>
      <c r="S1" s="5"/>
    </row>
    <row r="2" spans="1:17" ht="31.5" customHeight="1">
      <c r="A2" s="163" t="s">
        <v>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65" t="s">
        <v>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6"/>
    </row>
    <row r="6" spans="1:17" ht="20.25" customHeight="1">
      <c r="A6" s="144" t="s">
        <v>87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47"/>
      <c r="O8" s="10"/>
      <c r="P8" s="10"/>
      <c r="Q8" s="23" t="s">
        <v>33</v>
      </c>
      <c r="R8" s="10"/>
      <c r="S8" s="10"/>
    </row>
    <row r="9" spans="1:19" s="26" customFormat="1" ht="43.5" customHeight="1">
      <c r="A9" s="145" t="s">
        <v>17</v>
      </c>
      <c r="B9" s="145" t="s">
        <v>2</v>
      </c>
      <c r="C9" s="25" t="s">
        <v>15</v>
      </c>
      <c r="D9" s="145" t="s">
        <v>23</v>
      </c>
      <c r="E9" s="145" t="s">
        <v>38</v>
      </c>
      <c r="F9" s="145"/>
      <c r="G9" s="145" t="s">
        <v>42</v>
      </c>
      <c r="H9" s="145"/>
      <c r="I9" s="145" t="s">
        <v>43</v>
      </c>
      <c r="J9" s="145"/>
      <c r="K9" s="145" t="s">
        <v>26</v>
      </c>
      <c r="L9" s="145" t="s">
        <v>34</v>
      </c>
      <c r="M9" s="162" t="s">
        <v>27</v>
      </c>
      <c r="N9" s="162"/>
      <c r="O9" s="162"/>
      <c r="P9" s="162"/>
      <c r="Q9" s="162"/>
      <c r="R9" s="162"/>
      <c r="S9" s="162"/>
    </row>
    <row r="10" spans="1:19" s="26" customFormat="1" ht="57.75" customHeight="1">
      <c r="A10" s="145"/>
      <c r="B10" s="145"/>
      <c r="C10" s="25"/>
      <c r="D10" s="145"/>
      <c r="E10" s="30" t="s">
        <v>24</v>
      </c>
      <c r="F10" s="30" t="s">
        <v>25</v>
      </c>
      <c r="G10" s="30" t="s">
        <v>24</v>
      </c>
      <c r="H10" s="30" t="s">
        <v>25</v>
      </c>
      <c r="I10" s="30" t="s">
        <v>24</v>
      </c>
      <c r="J10" s="30" t="s">
        <v>25</v>
      </c>
      <c r="K10" s="145"/>
      <c r="L10" s="145"/>
      <c r="M10" s="30" t="s">
        <v>28</v>
      </c>
      <c r="N10" s="30" t="s">
        <v>29</v>
      </c>
      <c r="O10" s="30" t="s">
        <v>37</v>
      </c>
      <c r="P10" s="30" t="s">
        <v>30</v>
      </c>
      <c r="Q10" s="31" t="s">
        <v>35</v>
      </c>
      <c r="R10" s="27"/>
      <c r="S10" s="27"/>
    </row>
    <row r="11" spans="1:22" s="12" customFormat="1" ht="12.75">
      <c r="A11" s="13"/>
      <c r="B11" s="16">
        <v>1</v>
      </c>
      <c r="C11" s="15"/>
      <c r="D11" s="15">
        <v>2</v>
      </c>
      <c r="E11" s="16">
        <v>3</v>
      </c>
      <c r="F11" s="15">
        <v>4</v>
      </c>
      <c r="G11" s="16">
        <v>5</v>
      </c>
      <c r="H11" s="15">
        <v>6</v>
      </c>
      <c r="I11" s="16">
        <v>5</v>
      </c>
      <c r="J11" s="15">
        <v>6</v>
      </c>
      <c r="K11" s="16">
        <v>7</v>
      </c>
      <c r="L11" s="15">
        <v>8</v>
      </c>
      <c r="M11" s="16">
        <v>9</v>
      </c>
      <c r="N11" s="15">
        <v>10</v>
      </c>
      <c r="O11" s="16">
        <v>11</v>
      </c>
      <c r="P11" s="15">
        <v>12</v>
      </c>
      <c r="Q11" s="16">
        <v>13</v>
      </c>
      <c r="T11" s="43">
        <f>M21/68</f>
        <v>2.1707400000000003</v>
      </c>
      <c r="U11" s="43"/>
      <c r="V11" s="43"/>
    </row>
    <row r="12" spans="1:21" s="115" customFormat="1" ht="15">
      <c r="A12" s="113">
        <v>1</v>
      </c>
      <c r="B12" s="68" t="s">
        <v>12</v>
      </c>
      <c r="C12" s="69">
        <v>2912</v>
      </c>
      <c r="D12" s="114">
        <v>0</v>
      </c>
      <c r="E12" s="69"/>
      <c r="F12" s="69"/>
      <c r="G12" s="114"/>
      <c r="H12" s="69"/>
      <c r="I12" s="114">
        <v>100</v>
      </c>
      <c r="J12" s="69"/>
      <c r="K12" s="69">
        <v>0.29276</v>
      </c>
      <c r="L12" s="114">
        <f>SUM(D12:K12)</f>
        <v>100.29276</v>
      </c>
      <c r="M12" s="69">
        <f>'Part-II '!J11*68</f>
        <v>147.3084</v>
      </c>
      <c r="N12" s="69">
        <v>2.23406</v>
      </c>
      <c r="O12" s="69">
        <v>12.17256</v>
      </c>
      <c r="P12" s="69">
        <v>1.90542</v>
      </c>
      <c r="Q12" s="69">
        <f aca="true" t="shared" si="0" ref="Q12:Q18">SUM(M12:P12)</f>
        <v>163.62044</v>
      </c>
      <c r="T12" s="116">
        <v>0.714</v>
      </c>
      <c r="U12" s="117">
        <f>M12-T12</f>
        <v>146.5944</v>
      </c>
    </row>
    <row r="13" spans="1:21" s="115" customFormat="1" ht="15">
      <c r="A13" s="113">
        <v>2</v>
      </c>
      <c r="B13" s="68" t="s">
        <v>13</v>
      </c>
      <c r="C13" s="69">
        <v>4447</v>
      </c>
      <c r="D13" s="69">
        <v>1.99206</v>
      </c>
      <c r="E13" s="69"/>
      <c r="F13" s="69"/>
      <c r="G13" s="114"/>
      <c r="H13" s="69"/>
      <c r="I13" s="114">
        <v>140</v>
      </c>
      <c r="J13" s="69"/>
      <c r="K13" s="69">
        <v>0.62442</v>
      </c>
      <c r="L13" s="114">
        <f aca="true" t="shared" si="1" ref="L13:L27">SUM(D13:K13)</f>
        <v>142.61648</v>
      </c>
      <c r="M13" s="69">
        <v>158.19389</v>
      </c>
      <c r="N13" s="109">
        <v>3.84404</v>
      </c>
      <c r="O13" s="69">
        <v>11.94384</v>
      </c>
      <c r="P13" s="69">
        <v>2.6362</v>
      </c>
      <c r="Q13" s="109">
        <f t="shared" si="0"/>
        <v>176.61797</v>
      </c>
      <c r="T13" s="116">
        <v>0.9044</v>
      </c>
      <c r="U13" s="117">
        <f aca="true" t="shared" si="2" ref="U13:U24">M13-T13</f>
        <v>157.28949</v>
      </c>
    </row>
    <row r="14" spans="1:21" s="115" customFormat="1" ht="15">
      <c r="A14" s="113">
        <v>3</v>
      </c>
      <c r="B14" s="68" t="s">
        <v>5</v>
      </c>
      <c r="C14" s="69">
        <v>2895</v>
      </c>
      <c r="D14" s="69">
        <v>8.64369</v>
      </c>
      <c r="E14" s="69"/>
      <c r="F14" s="69"/>
      <c r="G14" s="114"/>
      <c r="H14" s="69"/>
      <c r="I14" s="114">
        <v>380</v>
      </c>
      <c r="J14" s="69"/>
      <c r="K14" s="69">
        <v>2.74202</v>
      </c>
      <c r="L14" s="69">
        <f t="shared" si="1"/>
        <v>391.38571</v>
      </c>
      <c r="M14" s="69">
        <v>504.71456</v>
      </c>
      <c r="N14" s="69">
        <v>9.79129</v>
      </c>
      <c r="O14" s="69">
        <v>29.18062</v>
      </c>
      <c r="P14" s="69">
        <v>1.07424</v>
      </c>
      <c r="Q14" s="69">
        <f t="shared" si="0"/>
        <v>544.76071</v>
      </c>
      <c r="T14" s="116">
        <v>0.21148</v>
      </c>
      <c r="U14" s="117">
        <f t="shared" si="2"/>
        <v>504.50308</v>
      </c>
    </row>
    <row r="15" spans="1:21" s="12" customFormat="1" ht="15">
      <c r="A15" s="90">
        <v>4</v>
      </c>
      <c r="B15" s="91" t="s">
        <v>9</v>
      </c>
      <c r="C15" s="17">
        <v>4593</v>
      </c>
      <c r="D15" s="17">
        <v>11.95768</v>
      </c>
      <c r="E15" s="17"/>
      <c r="F15" s="17"/>
      <c r="G15" s="92"/>
      <c r="H15" s="17"/>
      <c r="I15" s="92">
        <v>185</v>
      </c>
      <c r="J15" s="17"/>
      <c r="K15" s="17">
        <v>0.20531</v>
      </c>
      <c r="L15" s="17">
        <f>SUM(D15:K15)</f>
        <v>197.16299</v>
      </c>
      <c r="M15" s="17">
        <v>240.06478</v>
      </c>
      <c r="N15" s="17">
        <v>7.99805</v>
      </c>
      <c r="O15" s="17">
        <v>13.5592</v>
      </c>
      <c r="P15" s="17">
        <v>0.12218</v>
      </c>
      <c r="Q15" s="17">
        <f t="shared" si="0"/>
        <v>261.74421</v>
      </c>
      <c r="T15" s="93">
        <v>6.46</v>
      </c>
      <c r="U15" s="94">
        <f t="shared" si="2"/>
        <v>233.60478</v>
      </c>
    </row>
    <row r="16" spans="1:21" s="115" customFormat="1" ht="15">
      <c r="A16" s="113">
        <v>5</v>
      </c>
      <c r="B16" s="68" t="s">
        <v>11</v>
      </c>
      <c r="C16" s="69">
        <v>2539</v>
      </c>
      <c r="D16" s="69">
        <v>6.98288</v>
      </c>
      <c r="E16" s="69"/>
      <c r="F16" s="69"/>
      <c r="G16" s="114"/>
      <c r="H16" s="69"/>
      <c r="I16" s="114">
        <v>210</v>
      </c>
      <c r="J16" s="69"/>
      <c r="K16" s="69">
        <v>0.63119</v>
      </c>
      <c r="L16" s="114">
        <f t="shared" si="1"/>
        <v>217.61407</v>
      </c>
      <c r="M16" s="69">
        <v>266.5516</v>
      </c>
      <c r="N16" s="69">
        <v>3.34356</v>
      </c>
      <c r="O16" s="69">
        <v>8.09514</v>
      </c>
      <c r="P16" s="69">
        <v>1.38706</v>
      </c>
      <c r="Q16" s="69">
        <f>SUM(M16:P16)</f>
        <v>279.37736000000007</v>
      </c>
      <c r="T16" s="116">
        <v>2.1855199999999995</v>
      </c>
      <c r="U16" s="117">
        <f t="shared" si="2"/>
        <v>264.36608</v>
      </c>
    </row>
    <row r="17" spans="1:21" s="115" customFormat="1" ht="15">
      <c r="A17" s="113">
        <v>6</v>
      </c>
      <c r="B17" s="68" t="s">
        <v>1</v>
      </c>
      <c r="C17" s="69">
        <v>3620</v>
      </c>
      <c r="D17" s="69">
        <v>12.03046</v>
      </c>
      <c r="E17" s="69"/>
      <c r="F17" s="69"/>
      <c r="G17" s="114"/>
      <c r="H17" s="69"/>
      <c r="I17" s="114">
        <v>240</v>
      </c>
      <c r="J17" s="69"/>
      <c r="K17" s="69">
        <v>2.208</v>
      </c>
      <c r="L17" s="69">
        <f t="shared" si="1"/>
        <v>254.23846</v>
      </c>
      <c r="M17" s="69">
        <f>226.47695+3.04708</f>
        <v>229.52402999999998</v>
      </c>
      <c r="N17" s="69">
        <f>7.35257+0.0833</f>
        <v>7.43587</v>
      </c>
      <c r="O17" s="69">
        <f>7.83579+0.23598</f>
        <v>8.07177</v>
      </c>
      <c r="P17" s="69">
        <f>4.01684+1.65038</f>
        <v>5.66722</v>
      </c>
      <c r="Q17" s="69">
        <f t="shared" si="0"/>
        <v>250.69888999999995</v>
      </c>
      <c r="T17" s="116">
        <v>7.408600000000001</v>
      </c>
      <c r="U17" s="117">
        <f t="shared" si="2"/>
        <v>222.11542999999998</v>
      </c>
    </row>
    <row r="18" spans="1:21" s="115" customFormat="1" ht="15">
      <c r="A18" s="113">
        <v>7</v>
      </c>
      <c r="B18" s="68" t="s">
        <v>10</v>
      </c>
      <c r="C18" s="69">
        <v>3872</v>
      </c>
      <c r="D18" s="69">
        <v>10.98385</v>
      </c>
      <c r="E18" s="69"/>
      <c r="F18" s="69"/>
      <c r="G18" s="114"/>
      <c r="H18" s="69"/>
      <c r="I18" s="114">
        <v>125</v>
      </c>
      <c r="J18" s="69"/>
      <c r="K18" s="69">
        <f>3.53333+0.24</f>
        <v>3.7733299999999996</v>
      </c>
      <c r="L18" s="69">
        <f t="shared" si="1"/>
        <v>139.75717999999998</v>
      </c>
      <c r="M18" s="69">
        <f>195.7278+4.11876+0.1428</f>
        <v>199.98936</v>
      </c>
      <c r="N18" s="69">
        <v>2.96344</v>
      </c>
      <c r="O18" s="69">
        <v>31.15751</v>
      </c>
      <c r="P18" s="69">
        <v>1.40308</v>
      </c>
      <c r="Q18" s="69">
        <f t="shared" si="0"/>
        <v>235.51339</v>
      </c>
      <c r="T18" s="116">
        <v>0.10336000000000001</v>
      </c>
      <c r="U18" s="117">
        <f t="shared" si="2"/>
        <v>199.886</v>
      </c>
    </row>
    <row r="19" spans="1:21" s="115" customFormat="1" ht="15">
      <c r="A19" s="113">
        <v>8</v>
      </c>
      <c r="B19" s="68" t="s">
        <v>6</v>
      </c>
      <c r="C19" s="69">
        <v>3006</v>
      </c>
      <c r="D19" s="69">
        <v>21.59712</v>
      </c>
      <c r="E19" s="69"/>
      <c r="F19" s="69"/>
      <c r="G19" s="114"/>
      <c r="H19" s="69"/>
      <c r="I19" s="114">
        <v>220</v>
      </c>
      <c r="J19" s="69"/>
      <c r="K19" s="69">
        <v>2.0054</v>
      </c>
      <c r="L19" s="69">
        <f t="shared" si="1"/>
        <v>243.60252</v>
      </c>
      <c r="M19" s="69">
        <v>150.15878</v>
      </c>
      <c r="N19" s="69">
        <v>5.15888</v>
      </c>
      <c r="O19" s="69">
        <v>67.28848</v>
      </c>
      <c r="P19" s="69">
        <v>1.08736</v>
      </c>
      <c r="Q19" s="69">
        <f aca="true" t="shared" si="3" ref="Q19:Q27">SUM(M19:P19)</f>
        <v>223.69350000000003</v>
      </c>
      <c r="T19" s="116">
        <v>11.269639999999999</v>
      </c>
      <c r="U19" s="116">
        <f>M19-T19</f>
        <v>138.88914</v>
      </c>
    </row>
    <row r="20" spans="1:21" s="115" customFormat="1" ht="15">
      <c r="A20" s="113">
        <v>9</v>
      </c>
      <c r="B20" s="68" t="s">
        <v>7</v>
      </c>
      <c r="C20" s="69"/>
      <c r="D20" s="69">
        <v>5.57236</v>
      </c>
      <c r="E20" s="69"/>
      <c r="F20" s="69"/>
      <c r="G20" s="114"/>
      <c r="H20" s="69"/>
      <c r="I20" s="114">
        <v>120</v>
      </c>
      <c r="J20" s="69"/>
      <c r="K20" s="69">
        <f>0.26123+0.24876</f>
        <v>0.50999</v>
      </c>
      <c r="L20" s="69">
        <f t="shared" si="1"/>
        <v>126.08235</v>
      </c>
      <c r="M20" s="69">
        <v>127.16714</v>
      </c>
      <c r="N20" s="69">
        <v>3.36806</v>
      </c>
      <c r="O20" s="69">
        <v>52.78174</v>
      </c>
      <c r="P20" s="69">
        <v>2.42174</v>
      </c>
      <c r="Q20" s="109">
        <f t="shared" si="3"/>
        <v>185.73868</v>
      </c>
      <c r="T20" s="116">
        <v>0</v>
      </c>
      <c r="U20" s="117">
        <f t="shared" si="2"/>
        <v>127.16714</v>
      </c>
    </row>
    <row r="21" spans="1:21" s="115" customFormat="1" ht="15">
      <c r="A21" s="113">
        <v>10</v>
      </c>
      <c r="B21" s="68" t="s">
        <v>0</v>
      </c>
      <c r="C21" s="69"/>
      <c r="D21" s="114">
        <v>0</v>
      </c>
      <c r="E21" s="69"/>
      <c r="F21" s="69"/>
      <c r="G21" s="114"/>
      <c r="H21" s="69"/>
      <c r="I21" s="114">
        <v>240</v>
      </c>
      <c r="J21" s="69"/>
      <c r="K21" s="69">
        <v>2</v>
      </c>
      <c r="L21" s="114">
        <f t="shared" si="1"/>
        <v>242</v>
      </c>
      <c r="M21" s="69">
        <f>'Part-II '!J20*68</f>
        <v>147.61032000000003</v>
      </c>
      <c r="N21" s="69">
        <v>9.98837</v>
      </c>
      <c r="O21" s="69">
        <v>186.94417</v>
      </c>
      <c r="P21" s="69">
        <v>3.0025</v>
      </c>
      <c r="Q21" s="109">
        <f>SUM(M21:P21)</f>
        <v>347.54536</v>
      </c>
      <c r="T21" s="116">
        <v>0.0408</v>
      </c>
      <c r="U21" s="117">
        <f t="shared" si="2"/>
        <v>147.56952000000004</v>
      </c>
    </row>
    <row r="22" spans="1:21" s="115" customFormat="1" ht="15">
      <c r="A22" s="113">
        <v>11</v>
      </c>
      <c r="B22" s="68" t="s">
        <v>8</v>
      </c>
      <c r="C22" s="69"/>
      <c r="D22" s="69">
        <f>5.60459+2.6615+2.67006+2.57448+3.67004</f>
        <v>17.18067</v>
      </c>
      <c r="E22" s="69"/>
      <c r="F22" s="69"/>
      <c r="G22" s="114"/>
      <c r="H22" s="69"/>
      <c r="I22" s="114">
        <v>182</v>
      </c>
      <c r="J22" s="69"/>
      <c r="K22" s="69">
        <v>0.79645</v>
      </c>
      <c r="L22" s="69">
        <f t="shared" si="1"/>
        <v>199.97711999999999</v>
      </c>
      <c r="M22" s="69">
        <v>190.94355</v>
      </c>
      <c r="N22" s="69">
        <v>5.26532</v>
      </c>
      <c r="O22" s="69">
        <v>34.64774</v>
      </c>
      <c r="P22" s="69">
        <v>3.55083</v>
      </c>
      <c r="Q22" s="109">
        <f t="shared" si="3"/>
        <v>234.40743999999998</v>
      </c>
      <c r="T22" s="116">
        <v>3.46188</v>
      </c>
      <c r="U22" s="117">
        <f t="shared" si="2"/>
        <v>187.48166999999998</v>
      </c>
    </row>
    <row r="23" spans="1:21" s="115" customFormat="1" ht="15">
      <c r="A23" s="113">
        <v>12</v>
      </c>
      <c r="B23" s="68" t="s">
        <v>4</v>
      </c>
      <c r="C23" s="69">
        <v>2781</v>
      </c>
      <c r="D23" s="69">
        <v>13.12703</v>
      </c>
      <c r="E23" s="69"/>
      <c r="F23" s="69"/>
      <c r="G23" s="114"/>
      <c r="H23" s="69"/>
      <c r="I23" s="114">
        <v>110</v>
      </c>
      <c r="J23" s="69"/>
      <c r="K23" s="69">
        <v>0.36814</v>
      </c>
      <c r="L23" s="69">
        <f t="shared" si="1"/>
        <v>123.49517</v>
      </c>
      <c r="M23" s="69">
        <v>105.12611</v>
      </c>
      <c r="N23" s="69">
        <v>2.21986</v>
      </c>
      <c r="O23" s="69">
        <v>15.15522</v>
      </c>
      <c r="P23" s="69">
        <v>1.69936</v>
      </c>
      <c r="Q23" s="69">
        <f t="shared" si="3"/>
        <v>124.20054999999999</v>
      </c>
      <c r="T23" s="116">
        <v>0.2516</v>
      </c>
      <c r="U23" s="117">
        <f t="shared" si="2"/>
        <v>104.87451</v>
      </c>
    </row>
    <row r="24" spans="1:21" s="115" customFormat="1" ht="15">
      <c r="A24" s="113">
        <v>13</v>
      </c>
      <c r="B24" s="68" t="s">
        <v>3</v>
      </c>
      <c r="C24" s="69">
        <v>3059</v>
      </c>
      <c r="D24" s="114">
        <v>0</v>
      </c>
      <c r="E24" s="69"/>
      <c r="F24" s="69"/>
      <c r="G24" s="114"/>
      <c r="H24" s="69"/>
      <c r="I24" s="114">
        <v>160</v>
      </c>
      <c r="J24" s="69"/>
      <c r="K24" s="69">
        <v>0.45783</v>
      </c>
      <c r="L24" s="114">
        <f t="shared" si="1"/>
        <v>160.45783</v>
      </c>
      <c r="M24" s="118">
        <v>174.336</v>
      </c>
      <c r="N24" s="118">
        <v>9.19</v>
      </c>
      <c r="O24" s="69">
        <v>12.031</v>
      </c>
      <c r="P24" s="69">
        <v>18.26787</v>
      </c>
      <c r="Q24" s="69">
        <f>SUM(M24:P24)</f>
        <v>213.82487</v>
      </c>
      <c r="T24" s="116">
        <v>0</v>
      </c>
      <c r="U24" s="117">
        <f t="shared" si="2"/>
        <v>174.336</v>
      </c>
    </row>
    <row r="25" spans="1:21" s="8" customFormat="1" ht="19.5" customHeight="1">
      <c r="A25" s="32"/>
      <c r="B25" s="61" t="s">
        <v>14</v>
      </c>
      <c r="C25" s="62">
        <f>SUM(C12:C24)</f>
        <v>33724</v>
      </c>
      <c r="D25" s="63">
        <f>SUM(D12:D24)</f>
        <v>110.06780000000002</v>
      </c>
      <c r="E25" s="63">
        <f aca="true" t="shared" si="4" ref="E25:P25">SUM(E12:E24)</f>
        <v>0</v>
      </c>
      <c r="F25" s="63">
        <f t="shared" si="4"/>
        <v>0</v>
      </c>
      <c r="G25" s="64">
        <f>SUM(G12:G24)</f>
        <v>0</v>
      </c>
      <c r="H25" s="65">
        <f>SUM(H12:H24)</f>
        <v>0</v>
      </c>
      <c r="I25" s="64">
        <f t="shared" si="4"/>
        <v>2412</v>
      </c>
      <c r="J25" s="65">
        <f t="shared" si="4"/>
        <v>0</v>
      </c>
      <c r="K25" s="66">
        <f t="shared" si="4"/>
        <v>16.61484</v>
      </c>
      <c r="L25" s="65">
        <f t="shared" si="4"/>
        <v>2538.68264</v>
      </c>
      <c r="M25" s="63">
        <f t="shared" si="4"/>
        <v>2641.6885200000006</v>
      </c>
      <c r="N25" s="63">
        <f t="shared" si="4"/>
        <v>72.8008</v>
      </c>
      <c r="O25" s="63">
        <f t="shared" si="4"/>
        <v>483.0289900000001</v>
      </c>
      <c r="P25" s="63">
        <f t="shared" si="4"/>
        <v>44.22506</v>
      </c>
      <c r="Q25" s="66">
        <f>SUM(Q12:Q24)</f>
        <v>3241.74337</v>
      </c>
      <c r="T25" s="67">
        <v>33.01128</v>
      </c>
      <c r="U25" s="67"/>
    </row>
    <row r="26" spans="1:17" s="12" customFormat="1" ht="15.75">
      <c r="A26" s="33">
        <v>1</v>
      </c>
      <c r="B26" s="32" t="s">
        <v>39</v>
      </c>
      <c r="C26" s="18"/>
      <c r="D26" s="35">
        <v>0</v>
      </c>
      <c r="E26" s="34"/>
      <c r="F26" s="18"/>
      <c r="G26" s="18"/>
      <c r="H26" s="18"/>
      <c r="I26" s="24">
        <v>155.96209499999998</v>
      </c>
      <c r="J26" s="18"/>
      <c r="K26" s="18"/>
      <c r="L26" s="17">
        <f t="shared" si="1"/>
        <v>155.96209499999998</v>
      </c>
      <c r="M26" s="18"/>
      <c r="N26" s="18"/>
      <c r="O26" s="18"/>
      <c r="P26" s="18"/>
      <c r="Q26" s="17">
        <v>99.02091999999999</v>
      </c>
    </row>
    <row r="27" spans="1:17" s="12" customFormat="1" ht="15.75">
      <c r="A27" s="33">
        <v>2</v>
      </c>
      <c r="B27" s="32" t="s">
        <v>40</v>
      </c>
      <c r="C27" s="18"/>
      <c r="D27" s="24">
        <v>412.72976</v>
      </c>
      <c r="E27" s="34"/>
      <c r="F27" s="18"/>
      <c r="G27" s="35">
        <v>2002</v>
      </c>
      <c r="H27" s="18"/>
      <c r="I27" s="18"/>
      <c r="J27" s="18"/>
      <c r="K27" s="18"/>
      <c r="L27" s="17">
        <f t="shared" si="1"/>
        <v>2414.72976</v>
      </c>
      <c r="M27" s="18"/>
      <c r="N27" s="18"/>
      <c r="O27" s="18"/>
      <c r="P27" s="18">
        <v>46.299749999999996</v>
      </c>
      <c r="Q27" s="17">
        <f t="shared" si="3"/>
        <v>46.299749999999996</v>
      </c>
    </row>
    <row r="28" spans="1:17" s="9" customFormat="1" ht="19.5" customHeight="1">
      <c r="A28" s="36"/>
      <c r="B28" s="38" t="s">
        <v>14</v>
      </c>
      <c r="C28" s="20">
        <f>SUM(C15:C27)</f>
        <v>57194</v>
      </c>
      <c r="D28" s="20">
        <f>SUM(D26:D27)</f>
        <v>412.72976</v>
      </c>
      <c r="E28" s="20">
        <f aca="true" t="shared" si="5" ref="E28:P28">SUM(E26:E27)</f>
        <v>0</v>
      </c>
      <c r="F28" s="20">
        <f t="shared" si="5"/>
        <v>0</v>
      </c>
      <c r="G28" s="37">
        <f>SUM(G26:G27)</f>
        <v>2002</v>
      </c>
      <c r="H28" s="20">
        <f>SUM(H26:H27)</f>
        <v>0</v>
      </c>
      <c r="I28" s="20">
        <f t="shared" si="5"/>
        <v>155.96209499999998</v>
      </c>
      <c r="J28" s="20">
        <f>SUM(J26:J27)</f>
        <v>0</v>
      </c>
      <c r="K28" s="20">
        <f t="shared" si="5"/>
        <v>0</v>
      </c>
      <c r="L28" s="20">
        <f>SUM(L26:L27)</f>
        <v>2570.691855</v>
      </c>
      <c r="M28" s="20">
        <f t="shared" si="5"/>
        <v>0</v>
      </c>
      <c r="N28" s="20">
        <f t="shared" si="5"/>
        <v>0</v>
      </c>
      <c r="O28" s="20">
        <f t="shared" si="5"/>
        <v>0</v>
      </c>
      <c r="P28" s="20">
        <f t="shared" si="5"/>
        <v>46.299749999999996</v>
      </c>
      <c r="Q28" s="20">
        <f>SUM(Q26:Q27)</f>
        <v>145.32066999999998</v>
      </c>
    </row>
    <row r="29" spans="1:17" s="12" customFormat="1" ht="15.75">
      <c r="A29" s="18"/>
      <c r="B29" s="39" t="s">
        <v>41</v>
      </c>
      <c r="C29" s="18"/>
      <c r="D29" s="32">
        <f>D25+D28</f>
        <v>522.79756</v>
      </c>
      <c r="E29" s="32">
        <f aca="true" t="shared" si="6" ref="E29:P29">E25+E28</f>
        <v>0</v>
      </c>
      <c r="F29" s="32">
        <f t="shared" si="6"/>
        <v>0</v>
      </c>
      <c r="G29" s="40">
        <f>G25+G28</f>
        <v>2002</v>
      </c>
      <c r="H29" s="40">
        <f>H25+H28</f>
        <v>0</v>
      </c>
      <c r="I29" s="32">
        <f t="shared" si="6"/>
        <v>2567.962095</v>
      </c>
      <c r="J29" s="40">
        <f>J25+J28</f>
        <v>0</v>
      </c>
      <c r="K29" s="32">
        <f t="shared" si="6"/>
        <v>16.61484</v>
      </c>
      <c r="L29" s="40">
        <f>L25+L28</f>
        <v>5109.374495</v>
      </c>
      <c r="M29" s="32">
        <f t="shared" si="6"/>
        <v>2641.6885200000006</v>
      </c>
      <c r="N29" s="32">
        <f t="shared" si="6"/>
        <v>72.8008</v>
      </c>
      <c r="O29" s="32">
        <f t="shared" si="6"/>
        <v>483.0289900000001</v>
      </c>
      <c r="P29" s="32">
        <f t="shared" si="6"/>
        <v>90.52481</v>
      </c>
      <c r="Q29" s="32">
        <f>Q25+Q28</f>
        <v>3387.06404</v>
      </c>
    </row>
    <row r="30" spans="2:17" s="12" customFormat="1" ht="12.75">
      <c r="B30" s="9"/>
      <c r="E30" s="21"/>
      <c r="Q30" s="12">
        <f>SUM(M29:P29)</f>
        <v>3288.0431200000007</v>
      </c>
    </row>
    <row r="31" spans="2:21" s="12" customFormat="1" ht="12.75">
      <c r="B31" s="9"/>
      <c r="E31" s="21"/>
      <c r="T31" s="43"/>
      <c r="U31" s="43"/>
    </row>
    <row r="32" spans="2:5" s="12" customFormat="1" ht="12.75">
      <c r="B32" s="9"/>
      <c r="E32" s="21"/>
    </row>
    <row r="33" spans="2:5" s="12" customFormat="1" ht="12.75">
      <c r="B33" s="9"/>
      <c r="E33" s="21"/>
    </row>
    <row r="34" spans="2:5" s="12" customFormat="1" ht="12.75">
      <c r="B34" s="9"/>
      <c r="E34" s="21"/>
    </row>
    <row r="35" spans="2:17" s="12" customFormat="1" ht="18.75">
      <c r="B35" s="9"/>
      <c r="E35" s="21"/>
      <c r="O35" s="166" t="s">
        <v>18</v>
      </c>
      <c r="P35" s="166"/>
      <c r="Q35" s="166"/>
    </row>
    <row r="36" spans="2:17" s="12" customFormat="1" ht="18.75">
      <c r="B36" s="9"/>
      <c r="E36" s="21"/>
      <c r="O36" s="138" t="s">
        <v>19</v>
      </c>
      <c r="P36" s="138"/>
      <c r="Q36" s="138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85" zoomScaleSheetLayoutView="85" workbookViewId="0" topLeftCell="A1">
      <pane xSplit="2" ySplit="13" topLeftCell="AJ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M27" sqref="AM27:AX27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6.2812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140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164" t="s">
        <v>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80" t="s">
        <v>20</v>
      </c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 t="s">
        <v>20</v>
      </c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176" t="s">
        <v>21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65" t="s">
        <v>21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 t="s">
        <v>21</v>
      </c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</row>
    <row r="5" spans="1:40" ht="19.5" customHeight="1">
      <c r="A5" s="7"/>
      <c r="B5" s="7"/>
      <c r="U5" s="7"/>
      <c r="V5" s="7"/>
      <c r="AM5" s="7"/>
      <c r="AN5" s="7"/>
    </row>
    <row r="6" spans="1:62" ht="18.7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 t="s">
        <v>89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81" t="s">
        <v>88</v>
      </c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</row>
    <row r="7" spans="1:2" ht="13.5" customHeight="1">
      <c r="A7" s="7"/>
      <c r="B7" s="7"/>
    </row>
    <row r="8" spans="1:2" ht="19.5" customHeight="1">
      <c r="A8" s="78" t="s">
        <v>16</v>
      </c>
      <c r="B8" s="7"/>
    </row>
    <row r="9" spans="2:62" ht="20.25">
      <c r="B9" s="1"/>
      <c r="C9" s="178">
        <v>1</v>
      </c>
      <c r="D9" s="178"/>
      <c r="E9" s="178"/>
      <c r="F9" s="178"/>
      <c r="G9" s="178"/>
      <c r="H9" s="178"/>
      <c r="I9" s="178">
        <v>2</v>
      </c>
      <c r="J9" s="178"/>
      <c r="K9" s="178"/>
      <c r="L9" s="178"/>
      <c r="M9" s="178"/>
      <c r="N9" s="178"/>
      <c r="O9" s="178">
        <v>3</v>
      </c>
      <c r="P9" s="178"/>
      <c r="Q9" s="178"/>
      <c r="R9" s="178"/>
      <c r="S9" s="178"/>
      <c r="T9" s="178"/>
      <c r="U9" s="178">
        <v>4</v>
      </c>
      <c r="V9" s="178"/>
      <c r="W9" s="178"/>
      <c r="X9" s="178"/>
      <c r="Y9" s="178"/>
      <c r="Z9" s="178"/>
      <c r="AA9" s="178">
        <v>5</v>
      </c>
      <c r="AB9" s="178"/>
      <c r="AC9" s="178"/>
      <c r="AD9" s="178"/>
      <c r="AE9" s="178"/>
      <c r="AF9" s="178"/>
      <c r="AG9" s="179">
        <v>6</v>
      </c>
      <c r="AH9" s="179"/>
      <c r="AI9" s="179"/>
      <c r="AJ9" s="179"/>
      <c r="AK9" s="179"/>
      <c r="AL9" s="179"/>
      <c r="AM9" s="179">
        <v>7</v>
      </c>
      <c r="AN9" s="179"/>
      <c r="AO9" s="179"/>
      <c r="AP9" s="179"/>
      <c r="AQ9" s="179"/>
      <c r="AR9" s="179"/>
      <c r="AS9" s="179">
        <v>8</v>
      </c>
      <c r="AT9" s="179"/>
      <c r="AU9" s="179"/>
      <c r="AV9" s="179"/>
      <c r="AW9" s="179"/>
      <c r="AX9" s="179"/>
      <c r="AY9" s="179">
        <v>9</v>
      </c>
      <c r="AZ9" s="179"/>
      <c r="BA9" s="179"/>
      <c r="BB9" s="179"/>
      <c r="BC9" s="179"/>
      <c r="BD9" s="179"/>
      <c r="BE9" s="179">
        <v>10</v>
      </c>
      <c r="BF9" s="179"/>
      <c r="BG9" s="179"/>
      <c r="BH9" s="179"/>
      <c r="BI9" s="179"/>
      <c r="BJ9" s="179"/>
    </row>
    <row r="10" spans="1:62" s="22" customFormat="1" ht="22.5" customHeight="1">
      <c r="A10" s="147" t="s">
        <v>17</v>
      </c>
      <c r="B10" s="167" t="s">
        <v>2</v>
      </c>
      <c r="C10" s="139" t="s">
        <v>55</v>
      </c>
      <c r="D10" s="139"/>
      <c r="E10" s="139"/>
      <c r="F10" s="139"/>
      <c r="G10" s="139"/>
      <c r="H10" s="139"/>
      <c r="I10" s="173" t="s">
        <v>57</v>
      </c>
      <c r="J10" s="174"/>
      <c r="K10" s="174"/>
      <c r="L10" s="174"/>
      <c r="M10" s="174"/>
      <c r="N10" s="175"/>
      <c r="O10" s="173" t="s">
        <v>59</v>
      </c>
      <c r="P10" s="174"/>
      <c r="Q10" s="174"/>
      <c r="R10" s="174"/>
      <c r="S10" s="174"/>
      <c r="T10" s="175"/>
      <c r="U10" s="173" t="s">
        <v>61</v>
      </c>
      <c r="V10" s="174"/>
      <c r="W10" s="174"/>
      <c r="X10" s="174"/>
      <c r="Y10" s="174"/>
      <c r="Z10" s="174"/>
      <c r="AA10" s="173" t="s">
        <v>62</v>
      </c>
      <c r="AB10" s="174"/>
      <c r="AC10" s="174"/>
      <c r="AD10" s="174"/>
      <c r="AE10" s="174"/>
      <c r="AF10" s="174"/>
      <c r="AG10" s="139" t="s">
        <v>63</v>
      </c>
      <c r="AH10" s="139"/>
      <c r="AI10" s="139"/>
      <c r="AJ10" s="139"/>
      <c r="AK10" s="139"/>
      <c r="AL10" s="139"/>
      <c r="AM10" s="139" t="s">
        <v>64</v>
      </c>
      <c r="AN10" s="139"/>
      <c r="AO10" s="139"/>
      <c r="AP10" s="139"/>
      <c r="AQ10" s="139"/>
      <c r="AR10" s="139"/>
      <c r="AS10" s="139" t="s">
        <v>31</v>
      </c>
      <c r="AT10" s="139"/>
      <c r="AU10" s="139"/>
      <c r="AV10" s="139"/>
      <c r="AW10" s="139"/>
      <c r="AX10" s="139"/>
      <c r="AY10" s="139" t="s">
        <v>65</v>
      </c>
      <c r="AZ10" s="139"/>
      <c r="BA10" s="139"/>
      <c r="BB10" s="139"/>
      <c r="BC10" s="139"/>
      <c r="BD10" s="139"/>
      <c r="BE10" s="139" t="s">
        <v>66</v>
      </c>
      <c r="BF10" s="139"/>
      <c r="BG10" s="139"/>
      <c r="BH10" s="139"/>
      <c r="BI10" s="139"/>
      <c r="BJ10" s="139"/>
    </row>
    <row r="11" spans="1:62" s="22" customFormat="1" ht="28.5" customHeight="1">
      <c r="A11" s="140"/>
      <c r="B11" s="168"/>
      <c r="C11" s="139" t="s">
        <v>54</v>
      </c>
      <c r="D11" s="139"/>
      <c r="E11" s="139"/>
      <c r="F11" s="139" t="s">
        <v>56</v>
      </c>
      <c r="G11" s="139"/>
      <c r="H11" s="139"/>
      <c r="I11" s="139" t="s">
        <v>54</v>
      </c>
      <c r="J11" s="139"/>
      <c r="K11" s="139"/>
      <c r="L11" s="139" t="s">
        <v>56</v>
      </c>
      <c r="M11" s="139"/>
      <c r="N11" s="139"/>
      <c r="O11" s="139" t="s">
        <v>54</v>
      </c>
      <c r="P11" s="139"/>
      <c r="Q11" s="139"/>
      <c r="R11" s="139" t="s">
        <v>56</v>
      </c>
      <c r="S11" s="139"/>
      <c r="T11" s="139"/>
      <c r="U11" s="139" t="s">
        <v>54</v>
      </c>
      <c r="V11" s="139"/>
      <c r="W11" s="139"/>
      <c r="X11" s="139" t="s">
        <v>56</v>
      </c>
      <c r="Y11" s="139"/>
      <c r="Z11" s="139"/>
      <c r="AA11" s="139" t="s">
        <v>54</v>
      </c>
      <c r="AB11" s="139"/>
      <c r="AC11" s="139"/>
      <c r="AD11" s="139" t="s">
        <v>56</v>
      </c>
      <c r="AE11" s="139"/>
      <c r="AF11" s="139"/>
      <c r="AG11" s="139" t="s">
        <v>54</v>
      </c>
      <c r="AH11" s="139"/>
      <c r="AI11" s="139"/>
      <c r="AJ11" s="139" t="s">
        <v>56</v>
      </c>
      <c r="AK11" s="139"/>
      <c r="AL11" s="139"/>
      <c r="AM11" s="139" t="s">
        <v>54</v>
      </c>
      <c r="AN11" s="139"/>
      <c r="AO11" s="139"/>
      <c r="AP11" s="139" t="s">
        <v>56</v>
      </c>
      <c r="AQ11" s="139"/>
      <c r="AR11" s="139"/>
      <c r="AS11" s="139" t="s">
        <v>54</v>
      </c>
      <c r="AT11" s="139"/>
      <c r="AU11" s="139"/>
      <c r="AV11" s="139" t="s">
        <v>56</v>
      </c>
      <c r="AW11" s="139"/>
      <c r="AX11" s="139"/>
      <c r="AY11" s="139" t="s">
        <v>54</v>
      </c>
      <c r="AZ11" s="139"/>
      <c r="BA11" s="139"/>
      <c r="BB11" s="139" t="s">
        <v>56</v>
      </c>
      <c r="BC11" s="139"/>
      <c r="BD11" s="139"/>
      <c r="BE11" s="139" t="s">
        <v>54</v>
      </c>
      <c r="BF11" s="139"/>
      <c r="BG11" s="139"/>
      <c r="BH11" s="139" t="s">
        <v>56</v>
      </c>
      <c r="BI11" s="139"/>
      <c r="BJ11" s="139"/>
    </row>
    <row r="12" spans="1:62" s="53" customFormat="1" ht="28.5" customHeight="1">
      <c r="A12" s="141"/>
      <c r="B12" s="169"/>
      <c r="C12" s="172" t="s">
        <v>53</v>
      </c>
      <c r="D12" s="172"/>
      <c r="E12" s="170" t="s">
        <v>83</v>
      </c>
      <c r="F12" s="172" t="s">
        <v>53</v>
      </c>
      <c r="G12" s="172"/>
      <c r="H12" s="170" t="s">
        <v>83</v>
      </c>
      <c r="I12" s="172" t="s">
        <v>53</v>
      </c>
      <c r="J12" s="172"/>
      <c r="K12" s="170" t="s">
        <v>83</v>
      </c>
      <c r="L12" s="172" t="s">
        <v>53</v>
      </c>
      <c r="M12" s="172"/>
      <c r="N12" s="170" t="s">
        <v>83</v>
      </c>
      <c r="O12" s="172" t="s">
        <v>53</v>
      </c>
      <c r="P12" s="172"/>
      <c r="Q12" s="170" t="s">
        <v>83</v>
      </c>
      <c r="R12" s="172" t="s">
        <v>53</v>
      </c>
      <c r="S12" s="172"/>
      <c r="T12" s="170" t="s">
        <v>83</v>
      </c>
      <c r="U12" s="172" t="s">
        <v>53</v>
      </c>
      <c r="V12" s="172"/>
      <c r="W12" s="170" t="s">
        <v>83</v>
      </c>
      <c r="X12" s="172" t="s">
        <v>53</v>
      </c>
      <c r="Y12" s="172"/>
      <c r="Z12" s="170" t="s">
        <v>83</v>
      </c>
      <c r="AA12" s="172" t="s">
        <v>53</v>
      </c>
      <c r="AB12" s="172"/>
      <c r="AC12" s="170" t="s">
        <v>83</v>
      </c>
      <c r="AD12" s="172" t="s">
        <v>53</v>
      </c>
      <c r="AE12" s="172"/>
      <c r="AF12" s="170" t="s">
        <v>83</v>
      </c>
      <c r="AG12" s="172" t="s">
        <v>53</v>
      </c>
      <c r="AH12" s="172"/>
      <c r="AI12" s="170" t="s">
        <v>83</v>
      </c>
      <c r="AJ12" s="172" t="s">
        <v>53</v>
      </c>
      <c r="AK12" s="172"/>
      <c r="AL12" s="170" t="s">
        <v>83</v>
      </c>
      <c r="AM12" s="172" t="s">
        <v>53</v>
      </c>
      <c r="AN12" s="172"/>
      <c r="AO12" s="170" t="s">
        <v>83</v>
      </c>
      <c r="AP12" s="172" t="s">
        <v>53</v>
      </c>
      <c r="AQ12" s="172"/>
      <c r="AR12" s="170" t="s">
        <v>83</v>
      </c>
      <c r="AS12" s="172" t="s">
        <v>53</v>
      </c>
      <c r="AT12" s="172"/>
      <c r="AU12" s="170" t="s">
        <v>83</v>
      </c>
      <c r="AV12" s="172" t="s">
        <v>53</v>
      </c>
      <c r="AW12" s="172"/>
      <c r="AX12" s="170" t="s">
        <v>83</v>
      </c>
      <c r="AY12" s="172" t="s">
        <v>53</v>
      </c>
      <c r="AZ12" s="172"/>
      <c r="BA12" s="170" t="s">
        <v>83</v>
      </c>
      <c r="BB12" s="172" t="s">
        <v>53</v>
      </c>
      <c r="BC12" s="172"/>
      <c r="BD12" s="170" t="s">
        <v>83</v>
      </c>
      <c r="BE12" s="172" t="s">
        <v>53</v>
      </c>
      <c r="BF12" s="172"/>
      <c r="BG12" s="170" t="s">
        <v>83</v>
      </c>
      <c r="BH12" s="172" t="s">
        <v>53</v>
      </c>
      <c r="BI12" s="172"/>
      <c r="BJ12" s="170" t="s">
        <v>83</v>
      </c>
    </row>
    <row r="13" spans="1:62" s="60" customFormat="1" ht="11.25" customHeight="1">
      <c r="A13" s="57"/>
      <c r="B13" s="58"/>
      <c r="C13" s="59" t="s">
        <v>58</v>
      </c>
      <c r="D13" s="59" t="s">
        <v>79</v>
      </c>
      <c r="E13" s="171"/>
      <c r="F13" s="59" t="s">
        <v>58</v>
      </c>
      <c r="G13" s="59" t="s">
        <v>79</v>
      </c>
      <c r="H13" s="171"/>
      <c r="I13" s="59" t="s">
        <v>58</v>
      </c>
      <c r="J13" s="59" t="s">
        <v>80</v>
      </c>
      <c r="K13" s="171"/>
      <c r="L13" s="59" t="s">
        <v>58</v>
      </c>
      <c r="M13" s="59" t="s">
        <v>80</v>
      </c>
      <c r="N13" s="171"/>
      <c r="O13" s="59" t="s">
        <v>58</v>
      </c>
      <c r="P13" s="59" t="s">
        <v>60</v>
      </c>
      <c r="Q13" s="171"/>
      <c r="R13" s="59" t="s">
        <v>58</v>
      </c>
      <c r="S13" s="59" t="s">
        <v>60</v>
      </c>
      <c r="T13" s="171"/>
      <c r="U13" s="59" t="s">
        <v>58</v>
      </c>
      <c r="V13" s="59" t="s">
        <v>60</v>
      </c>
      <c r="W13" s="171"/>
      <c r="X13" s="59" t="s">
        <v>58</v>
      </c>
      <c r="Y13" s="59" t="s">
        <v>60</v>
      </c>
      <c r="Z13" s="171"/>
      <c r="AA13" s="59" t="s">
        <v>58</v>
      </c>
      <c r="AB13" s="59" t="s">
        <v>79</v>
      </c>
      <c r="AC13" s="171"/>
      <c r="AD13" s="59" t="s">
        <v>58</v>
      </c>
      <c r="AE13" s="59" t="s">
        <v>79</v>
      </c>
      <c r="AF13" s="171"/>
      <c r="AG13" s="59" t="s">
        <v>58</v>
      </c>
      <c r="AH13" s="59" t="s">
        <v>80</v>
      </c>
      <c r="AI13" s="171"/>
      <c r="AJ13" s="59" t="s">
        <v>58</v>
      </c>
      <c r="AK13" s="59" t="s">
        <v>80</v>
      </c>
      <c r="AL13" s="171"/>
      <c r="AM13" s="59" t="s">
        <v>58</v>
      </c>
      <c r="AN13" s="59" t="s">
        <v>60</v>
      </c>
      <c r="AO13" s="171"/>
      <c r="AP13" s="59" t="s">
        <v>58</v>
      </c>
      <c r="AQ13" s="59" t="s">
        <v>60</v>
      </c>
      <c r="AR13" s="171"/>
      <c r="AS13" s="59" t="s">
        <v>58</v>
      </c>
      <c r="AT13" s="59" t="s">
        <v>60</v>
      </c>
      <c r="AU13" s="171"/>
      <c r="AV13" s="59" t="s">
        <v>58</v>
      </c>
      <c r="AW13" s="59" t="s">
        <v>60</v>
      </c>
      <c r="AX13" s="171"/>
      <c r="AY13" s="59" t="s">
        <v>58</v>
      </c>
      <c r="AZ13" s="59"/>
      <c r="BA13" s="171"/>
      <c r="BB13" s="59" t="s">
        <v>58</v>
      </c>
      <c r="BC13" s="59"/>
      <c r="BD13" s="171"/>
      <c r="BE13" s="59" t="s">
        <v>58</v>
      </c>
      <c r="BF13" s="59"/>
      <c r="BG13" s="171"/>
      <c r="BH13" s="59" t="s">
        <v>58</v>
      </c>
      <c r="BI13" s="59"/>
      <c r="BJ13" s="171"/>
    </row>
    <row r="14" spans="1:67" ht="16.5" customHeight="1">
      <c r="A14" s="80">
        <v>1</v>
      </c>
      <c r="B14" s="81" t="s">
        <v>12</v>
      </c>
      <c r="C14" s="52">
        <v>3</v>
      </c>
      <c r="D14" s="52"/>
      <c r="E14" s="52">
        <v>2.09035</v>
      </c>
      <c r="F14" s="52">
        <v>32</v>
      </c>
      <c r="G14" s="52">
        <v>6369</v>
      </c>
      <c r="H14" s="52">
        <v>6.82627</v>
      </c>
      <c r="I14" s="52">
        <v>1</v>
      </c>
      <c r="J14" s="52"/>
      <c r="K14" s="52">
        <v>6.12141</v>
      </c>
      <c r="L14" s="52">
        <v>9</v>
      </c>
      <c r="M14" s="52">
        <v>0</v>
      </c>
      <c r="N14" s="52">
        <v>1.5706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</v>
      </c>
      <c r="AE14" s="52">
        <v>1764.43</v>
      </c>
      <c r="AF14" s="52">
        <v>0.4726</v>
      </c>
      <c r="AG14" s="52">
        <v>2</v>
      </c>
      <c r="AH14" s="52">
        <v>5</v>
      </c>
      <c r="AI14" s="52">
        <v>2.14683</v>
      </c>
      <c r="AJ14" s="52">
        <v>6</v>
      </c>
      <c r="AK14" s="52">
        <v>415.48</v>
      </c>
      <c r="AL14" s="52">
        <v>0.16804</v>
      </c>
      <c r="AM14" s="52">
        <v>19</v>
      </c>
      <c r="AN14" s="52">
        <v>80.55</v>
      </c>
      <c r="AO14" s="52">
        <v>28.54168</v>
      </c>
      <c r="AP14" s="52">
        <v>39</v>
      </c>
      <c r="AQ14" s="52">
        <v>47.67</v>
      </c>
      <c r="AR14" s="52">
        <v>11.89652</v>
      </c>
      <c r="AS14" s="52">
        <v>17</v>
      </c>
      <c r="AT14" s="52">
        <v>18.8</v>
      </c>
      <c r="AU14" s="52">
        <v>14.6914</v>
      </c>
      <c r="AV14" s="52">
        <v>30</v>
      </c>
      <c r="AW14" s="52">
        <v>6.32</v>
      </c>
      <c r="AX14" s="52">
        <v>4.25922</v>
      </c>
      <c r="AY14" s="52">
        <v>2</v>
      </c>
      <c r="AZ14" s="52">
        <v>300.75</v>
      </c>
      <c r="BA14" s="52">
        <v>1.23391</v>
      </c>
      <c r="BB14" s="52">
        <v>13</v>
      </c>
      <c r="BC14" s="52">
        <v>1800</v>
      </c>
      <c r="BD14" s="52">
        <v>0.67782</v>
      </c>
      <c r="BE14" s="82">
        <f>SUM(C14,I14,O14,U14,AA14,AG14,AM14,AS14,AY14)</f>
        <v>44</v>
      </c>
      <c r="BF14" s="83"/>
      <c r="BG14" s="84">
        <f>SUM(E14,K14,Q14,W14,AC14,AI14,AO14,AU14,BA14)</f>
        <v>54.82558</v>
      </c>
      <c r="BH14" s="83">
        <f>SUM(F14,L14,R14,X14,AD14,AJ14,AP14,AV14,BB14)</f>
        <v>130</v>
      </c>
      <c r="BI14" s="83"/>
      <c r="BJ14" s="84">
        <f>SUM(H14,N14,T14,Z14,AF14,AL14,AR14,AX14,BD14)</f>
        <v>25.87107</v>
      </c>
      <c r="BK14" s="85">
        <f>BJ14+BG14</f>
        <v>80.69665</v>
      </c>
      <c r="BL14" s="1">
        <v>32</v>
      </c>
      <c r="BM14" s="1">
        <v>69</v>
      </c>
      <c r="BN14" s="79">
        <f>BE14-BL14</f>
        <v>12</v>
      </c>
      <c r="BO14" s="79">
        <f>BF14-BM14</f>
        <v>-69</v>
      </c>
    </row>
    <row r="15" spans="1:67" s="70" customFormat="1" ht="16.5">
      <c r="A15" s="120">
        <v>2</v>
      </c>
      <c r="B15" s="121" t="s">
        <v>13</v>
      </c>
      <c r="C15" s="122">
        <v>1</v>
      </c>
      <c r="D15" s="122"/>
      <c r="E15" s="122"/>
      <c r="F15" s="122">
        <v>1</v>
      </c>
      <c r="G15" s="122">
        <v>0</v>
      </c>
      <c r="H15" s="122">
        <v>0.54332</v>
      </c>
      <c r="I15" s="122">
        <v>6</v>
      </c>
      <c r="J15" s="122">
        <v>22.1</v>
      </c>
      <c r="K15" s="122">
        <v>7.05554</v>
      </c>
      <c r="L15" s="122">
        <v>7</v>
      </c>
      <c r="M15" s="122">
        <v>3.9</v>
      </c>
      <c r="N15" s="122">
        <v>1.77798</v>
      </c>
      <c r="O15" s="122">
        <v>2</v>
      </c>
      <c r="P15" s="122">
        <v>0</v>
      </c>
      <c r="Q15" s="122">
        <v>2.97757</v>
      </c>
      <c r="R15" s="122">
        <v>1</v>
      </c>
      <c r="S15" s="122">
        <v>0</v>
      </c>
      <c r="T15" s="122">
        <v>2.07135</v>
      </c>
      <c r="U15" s="122">
        <v>3</v>
      </c>
      <c r="V15" s="122">
        <v>1.5</v>
      </c>
      <c r="W15" s="122">
        <v>1.61997</v>
      </c>
      <c r="X15" s="122">
        <v>7</v>
      </c>
      <c r="Y15" s="122">
        <v>0</v>
      </c>
      <c r="Z15" s="122">
        <v>11.67929</v>
      </c>
      <c r="AA15" s="122"/>
      <c r="AB15" s="122"/>
      <c r="AC15" s="122"/>
      <c r="AD15" s="122">
        <v>1</v>
      </c>
      <c r="AE15" s="122">
        <v>0.25</v>
      </c>
      <c r="AF15" s="122">
        <v>0.52418</v>
      </c>
      <c r="AG15" s="122">
        <v>2</v>
      </c>
      <c r="AH15" s="122">
        <v>1</v>
      </c>
      <c r="AI15" s="122">
        <v>1.11294</v>
      </c>
      <c r="AJ15" s="122">
        <v>3</v>
      </c>
      <c r="AK15" s="122"/>
      <c r="AL15" s="122">
        <v>1.58678</v>
      </c>
      <c r="AM15" s="122">
        <v>26</v>
      </c>
      <c r="AN15" s="122">
        <v>11.62</v>
      </c>
      <c r="AO15" s="122">
        <v>64.69649</v>
      </c>
      <c r="AP15" s="122">
        <v>8</v>
      </c>
      <c r="AQ15" s="122">
        <v>2.15</v>
      </c>
      <c r="AR15" s="122">
        <v>15.45494</v>
      </c>
      <c r="AS15" s="122">
        <v>18</v>
      </c>
      <c r="AT15" s="122">
        <v>13.8</v>
      </c>
      <c r="AU15" s="122">
        <v>27.49806</v>
      </c>
      <c r="AV15" s="122">
        <v>40</v>
      </c>
      <c r="AW15" s="122">
        <v>14.3</v>
      </c>
      <c r="AX15" s="122">
        <v>39.41286</v>
      </c>
      <c r="AY15" s="122">
        <v>5</v>
      </c>
      <c r="AZ15" s="122">
        <v>3.2</v>
      </c>
      <c r="BA15" s="122">
        <v>1.78326</v>
      </c>
      <c r="BB15" s="122">
        <v>0</v>
      </c>
      <c r="BC15" s="122"/>
      <c r="BD15" s="122">
        <v>0.16219</v>
      </c>
      <c r="BE15" s="123">
        <f>SUM(C15,I15,O15,U15,AA15,AG15,AM15,AS15,AY15)</f>
        <v>63</v>
      </c>
      <c r="BF15" s="124"/>
      <c r="BG15" s="125">
        <f>SUM(E15,K15,Q15,W15,AC15,AI15,AO15,AU15,BA15)</f>
        <v>106.74382999999999</v>
      </c>
      <c r="BH15" s="124">
        <f>SUM(F15,L15,R15,X15,AD15,AJ15,AP15,AV15,BB15)</f>
        <v>68</v>
      </c>
      <c r="BI15" s="124"/>
      <c r="BJ15" s="125">
        <f>SUM(H15,N15,T15,Z15,AF15,AL15,AR15,AX15,BD15)</f>
        <v>73.21289</v>
      </c>
      <c r="BL15" s="70">
        <v>31</v>
      </c>
      <c r="BM15" s="70">
        <v>55</v>
      </c>
      <c r="BN15" s="126">
        <f aca="true" t="shared" si="0" ref="BN15:BN26">BE15-BL15</f>
        <v>32</v>
      </c>
      <c r="BO15" s="126">
        <f>BH15-BM15</f>
        <v>13</v>
      </c>
    </row>
    <row r="16" spans="1:67" s="70" customFormat="1" ht="16.5">
      <c r="A16" s="120">
        <v>3</v>
      </c>
      <c r="B16" s="121" t="s">
        <v>5</v>
      </c>
      <c r="C16" s="122">
        <v>26</v>
      </c>
      <c r="D16" s="122">
        <v>0</v>
      </c>
      <c r="E16" s="122">
        <v>20.63424</v>
      </c>
      <c r="F16" s="122">
        <v>1</v>
      </c>
      <c r="G16" s="122">
        <v>0</v>
      </c>
      <c r="H16" s="122">
        <v>1.6794</v>
      </c>
      <c r="I16" s="122">
        <v>37</v>
      </c>
      <c r="J16" s="122">
        <v>0</v>
      </c>
      <c r="K16" s="122">
        <v>38.14455</v>
      </c>
      <c r="L16" s="122">
        <v>7</v>
      </c>
      <c r="M16" s="122">
        <v>0</v>
      </c>
      <c r="N16" s="122">
        <v>0.85252</v>
      </c>
      <c r="O16" s="122">
        <v>31</v>
      </c>
      <c r="P16" s="122">
        <v>5</v>
      </c>
      <c r="Q16" s="122">
        <v>21.03904</v>
      </c>
      <c r="R16" s="122">
        <v>6</v>
      </c>
      <c r="S16" s="122">
        <v>0</v>
      </c>
      <c r="T16" s="122">
        <v>1.42365</v>
      </c>
      <c r="U16" s="122">
        <v>0</v>
      </c>
      <c r="V16" s="122">
        <v>0</v>
      </c>
      <c r="W16" s="122">
        <v>0</v>
      </c>
      <c r="X16" s="122">
        <v>0</v>
      </c>
      <c r="Y16" s="122"/>
      <c r="Z16" s="122"/>
      <c r="AA16" s="122">
        <v>13</v>
      </c>
      <c r="AB16" s="122"/>
      <c r="AC16" s="122">
        <v>17.31983</v>
      </c>
      <c r="AD16" s="122">
        <v>1</v>
      </c>
      <c r="AE16" s="122"/>
      <c r="AF16" s="122"/>
      <c r="AG16" s="122">
        <v>17</v>
      </c>
      <c r="AH16" s="122">
        <v>85</v>
      </c>
      <c r="AI16" s="122">
        <v>46.63548</v>
      </c>
      <c r="AJ16" s="122">
        <v>4</v>
      </c>
      <c r="AK16" s="122">
        <v>0</v>
      </c>
      <c r="AL16" s="122">
        <v>6.08454</v>
      </c>
      <c r="AM16" s="122">
        <v>31</v>
      </c>
      <c r="AN16" s="122"/>
      <c r="AO16" s="122">
        <v>39.35329</v>
      </c>
      <c r="AP16" s="122">
        <v>17</v>
      </c>
      <c r="AQ16" s="122">
        <v>0</v>
      </c>
      <c r="AR16" s="122">
        <v>9.06707</v>
      </c>
      <c r="AS16" s="122">
        <v>123</v>
      </c>
      <c r="AT16" s="122">
        <v>44.7</v>
      </c>
      <c r="AU16" s="122">
        <v>133.88463</v>
      </c>
      <c r="AV16" s="122">
        <v>97</v>
      </c>
      <c r="AW16" s="122">
        <v>28.2</v>
      </c>
      <c r="AX16" s="122">
        <v>34.64149</v>
      </c>
      <c r="AY16" s="122">
        <v>55</v>
      </c>
      <c r="AZ16" s="122">
        <v>39.5</v>
      </c>
      <c r="BA16" s="122">
        <v>94.63082</v>
      </c>
      <c r="BB16" s="122">
        <v>11</v>
      </c>
      <c r="BC16" s="122">
        <v>25.5</v>
      </c>
      <c r="BD16" s="122">
        <v>1.2209</v>
      </c>
      <c r="BE16" s="123">
        <f aca="true" t="shared" si="1" ref="BE16:BJ17">SUM(C16,I16,O16,U16,AA16,AG16,AM16,AS16,AY16)</f>
        <v>333</v>
      </c>
      <c r="BF16" s="124"/>
      <c r="BG16" s="125">
        <f t="shared" si="1"/>
        <v>411.64188</v>
      </c>
      <c r="BH16" s="124">
        <f t="shared" si="1"/>
        <v>144</v>
      </c>
      <c r="BI16" s="124"/>
      <c r="BJ16" s="125">
        <f t="shared" si="1"/>
        <v>54.96957</v>
      </c>
      <c r="BL16" s="70">
        <v>196</v>
      </c>
      <c r="BM16" s="70">
        <v>178</v>
      </c>
      <c r="BN16" s="126">
        <f t="shared" si="0"/>
        <v>137</v>
      </c>
      <c r="BO16" s="126">
        <f aca="true" t="shared" si="2" ref="BO16:BO26">BH16-BM16</f>
        <v>-34</v>
      </c>
    </row>
    <row r="17" spans="1:67" s="70" customFormat="1" ht="16.5">
      <c r="A17" s="120">
        <v>4</v>
      </c>
      <c r="B17" s="121" t="s">
        <v>9</v>
      </c>
      <c r="C17" s="122"/>
      <c r="D17" s="122"/>
      <c r="E17" s="122"/>
      <c r="F17" s="122">
        <v>5</v>
      </c>
      <c r="G17" s="122">
        <v>13324</v>
      </c>
      <c r="H17" s="122">
        <v>2.0094</v>
      </c>
      <c r="I17" s="122"/>
      <c r="J17" s="122"/>
      <c r="K17" s="122"/>
      <c r="L17" s="122"/>
      <c r="M17" s="122"/>
      <c r="N17" s="122"/>
      <c r="O17" s="122">
        <v>40</v>
      </c>
      <c r="P17" s="122">
        <v>28.498</v>
      </c>
      <c r="Q17" s="122">
        <v>35.88845</v>
      </c>
      <c r="R17" s="122">
        <v>6</v>
      </c>
      <c r="S17" s="122">
        <v>32.47</v>
      </c>
      <c r="T17" s="122">
        <v>3.65175</v>
      </c>
      <c r="U17" s="122">
        <v>0</v>
      </c>
      <c r="V17" s="122">
        <v>0</v>
      </c>
      <c r="W17" s="122">
        <v>0</v>
      </c>
      <c r="X17" s="122">
        <v>1</v>
      </c>
      <c r="Y17" s="122">
        <v>0</v>
      </c>
      <c r="Z17" s="122">
        <v>1.76206</v>
      </c>
      <c r="AA17" s="122">
        <v>2</v>
      </c>
      <c r="AB17" s="122">
        <v>2989</v>
      </c>
      <c r="AC17" s="122">
        <v>2.01466</v>
      </c>
      <c r="AD17" s="122">
        <v>5</v>
      </c>
      <c r="AE17" s="122">
        <v>4991</v>
      </c>
      <c r="AF17" s="122">
        <v>3.79708</v>
      </c>
      <c r="AG17" s="122">
        <v>6</v>
      </c>
      <c r="AH17" s="122">
        <v>2</v>
      </c>
      <c r="AI17" s="122">
        <v>3.69701</v>
      </c>
      <c r="AJ17" s="122">
        <v>1</v>
      </c>
      <c r="AK17" s="122">
        <v>0.5</v>
      </c>
      <c r="AL17" s="122">
        <v>1.61228</v>
      </c>
      <c r="AM17" s="122">
        <v>22</v>
      </c>
      <c r="AN17" s="122">
        <v>15.394</v>
      </c>
      <c r="AO17" s="122">
        <v>32.34775</v>
      </c>
      <c r="AP17" s="122">
        <v>14</v>
      </c>
      <c r="AQ17" s="122">
        <v>6.25</v>
      </c>
      <c r="AR17" s="122">
        <v>31.62954</v>
      </c>
      <c r="AS17" s="122">
        <v>76</v>
      </c>
      <c r="AT17" s="122">
        <v>66.75</v>
      </c>
      <c r="AU17" s="122">
        <v>86.6937</v>
      </c>
      <c r="AV17" s="122">
        <v>59</v>
      </c>
      <c r="AW17" s="122">
        <v>64.064</v>
      </c>
      <c r="AX17" s="122">
        <v>53.23058</v>
      </c>
      <c r="AY17" s="122">
        <v>2</v>
      </c>
      <c r="AZ17" s="122">
        <v>3</v>
      </c>
      <c r="BA17" s="122">
        <v>1.44763</v>
      </c>
      <c r="BB17" s="122">
        <v>7</v>
      </c>
      <c r="BC17" s="122">
        <v>6</v>
      </c>
      <c r="BD17" s="122">
        <v>3.5705</v>
      </c>
      <c r="BE17" s="123">
        <f t="shared" si="1"/>
        <v>148</v>
      </c>
      <c r="BF17" s="124"/>
      <c r="BG17" s="125">
        <f t="shared" si="1"/>
        <v>162.0892</v>
      </c>
      <c r="BH17" s="124">
        <f t="shared" si="1"/>
        <v>98</v>
      </c>
      <c r="BI17" s="124"/>
      <c r="BJ17" s="125">
        <f t="shared" si="1"/>
        <v>101.26319</v>
      </c>
      <c r="BL17" s="70">
        <v>77</v>
      </c>
      <c r="BM17" s="70">
        <v>104</v>
      </c>
      <c r="BN17" s="126">
        <f t="shared" si="0"/>
        <v>71</v>
      </c>
      <c r="BO17" s="126">
        <f t="shared" si="2"/>
        <v>-6</v>
      </c>
    </row>
    <row r="18" spans="1:67" s="70" customFormat="1" ht="16.5">
      <c r="A18" s="120">
        <v>5</v>
      </c>
      <c r="B18" s="121" t="s">
        <v>11</v>
      </c>
      <c r="C18" s="122">
        <v>2</v>
      </c>
      <c r="D18" s="122">
        <v>54.9936</v>
      </c>
      <c r="E18" s="122">
        <v>2.34192</v>
      </c>
      <c r="F18" s="122">
        <v>3</v>
      </c>
      <c r="G18" s="122">
        <v>3550</v>
      </c>
      <c r="H18" s="122">
        <v>2.32632</v>
      </c>
      <c r="I18" s="122">
        <v>2</v>
      </c>
      <c r="J18" s="122"/>
      <c r="K18" s="122">
        <v>0.98916</v>
      </c>
      <c r="L18" s="122">
        <v>0</v>
      </c>
      <c r="M18" s="122">
        <v>0</v>
      </c>
      <c r="N18" s="122">
        <v>0</v>
      </c>
      <c r="O18" s="122">
        <v>3</v>
      </c>
      <c r="P18" s="122"/>
      <c r="Q18" s="122">
        <v>2.67992</v>
      </c>
      <c r="R18" s="122">
        <v>1</v>
      </c>
      <c r="S18" s="122"/>
      <c r="T18" s="122"/>
      <c r="U18" s="122">
        <v>0</v>
      </c>
      <c r="V18" s="122">
        <v>0</v>
      </c>
      <c r="W18" s="122">
        <v>0</v>
      </c>
      <c r="X18" s="122">
        <v>3</v>
      </c>
      <c r="Y18" s="122">
        <v>0</v>
      </c>
      <c r="Z18" s="122">
        <v>0.476</v>
      </c>
      <c r="AA18" s="122">
        <v>2</v>
      </c>
      <c r="AB18" s="122"/>
      <c r="AC18" s="122">
        <v>3.46188</v>
      </c>
      <c r="AD18" s="122">
        <v>0</v>
      </c>
      <c r="AE18" s="122"/>
      <c r="AF18" s="122"/>
      <c r="AG18" s="122">
        <v>6</v>
      </c>
      <c r="AH18" s="122">
        <v>1803.4</v>
      </c>
      <c r="AI18" s="122">
        <v>26.52084</v>
      </c>
      <c r="AJ18" s="122">
        <v>3</v>
      </c>
      <c r="AK18" s="122">
        <v>11.235</v>
      </c>
      <c r="AL18" s="122">
        <v>0</v>
      </c>
      <c r="AM18" s="122">
        <v>34</v>
      </c>
      <c r="AN18" s="122">
        <v>3404.8</v>
      </c>
      <c r="AO18" s="122">
        <v>41.1317</v>
      </c>
      <c r="AP18" s="122">
        <v>7</v>
      </c>
      <c r="AQ18" s="122">
        <v>360</v>
      </c>
      <c r="AR18" s="122">
        <v>3.18364</v>
      </c>
      <c r="AS18" s="122">
        <v>168</v>
      </c>
      <c r="AT18" s="122">
        <v>33.946</v>
      </c>
      <c r="AU18" s="122">
        <v>158.06717</v>
      </c>
      <c r="AV18" s="122">
        <v>68</v>
      </c>
      <c r="AW18" s="122">
        <v>12.757</v>
      </c>
      <c r="AX18" s="122">
        <v>20.57247</v>
      </c>
      <c r="AY18" s="122">
        <v>11</v>
      </c>
      <c r="AZ18" s="122">
        <v>1204.7</v>
      </c>
      <c r="BA18" s="122">
        <v>8.95297</v>
      </c>
      <c r="BB18" s="122">
        <v>12</v>
      </c>
      <c r="BC18" s="122">
        <v>1600.7</v>
      </c>
      <c r="BD18" s="122">
        <v>5.03641</v>
      </c>
      <c r="BE18" s="123">
        <f aca="true" t="shared" si="3" ref="BE18:BE26">SUM(C18,I18,O18,U18,AA18,AG18,AM18,AS18,AY18)</f>
        <v>228</v>
      </c>
      <c r="BF18" s="124"/>
      <c r="BG18" s="125">
        <f aca="true" t="shared" si="4" ref="BG18:BH21">SUM(E18,K18,Q18,W18,AC18,AI18,AO18,AU18,BA18)</f>
        <v>244.14556</v>
      </c>
      <c r="BH18" s="124">
        <f t="shared" si="4"/>
        <v>97</v>
      </c>
      <c r="BI18" s="124"/>
      <c r="BJ18" s="125">
        <f aca="true" t="shared" si="5" ref="BJ18:BJ26">SUM(H18,N18,T18,Z18,AF18,AL18,AR18,AX18,BD18)</f>
        <v>31.59484</v>
      </c>
      <c r="BL18" s="70">
        <v>128</v>
      </c>
      <c r="BM18" s="70">
        <v>44</v>
      </c>
      <c r="BN18" s="126">
        <f t="shared" si="0"/>
        <v>100</v>
      </c>
      <c r="BO18" s="126">
        <f t="shared" si="2"/>
        <v>53</v>
      </c>
    </row>
    <row r="19" spans="1:67" s="134" customFormat="1" ht="16.5">
      <c r="A19" s="120">
        <v>6</v>
      </c>
      <c r="B19" s="121" t="s">
        <v>1</v>
      </c>
      <c r="C19" s="133">
        <v>3</v>
      </c>
      <c r="D19" s="133">
        <v>930.25</v>
      </c>
      <c r="E19" s="133">
        <v>2.96478</v>
      </c>
      <c r="F19" s="133">
        <v>10</v>
      </c>
      <c r="G19" s="133"/>
      <c r="H19" s="133">
        <v>5.89006</v>
      </c>
      <c r="I19" s="133">
        <v>4</v>
      </c>
      <c r="J19" s="133"/>
      <c r="K19" s="133">
        <v>1.95972</v>
      </c>
      <c r="L19" s="133">
        <v>2</v>
      </c>
      <c r="M19" s="133"/>
      <c r="N19" s="133">
        <v>0.76308</v>
      </c>
      <c r="O19" s="133">
        <v>19</v>
      </c>
      <c r="P19" s="133">
        <v>19.6</v>
      </c>
      <c r="Q19" s="133">
        <v>14.44577</v>
      </c>
      <c r="R19" s="133">
        <v>11</v>
      </c>
      <c r="S19" s="133">
        <v>4.55</v>
      </c>
      <c r="T19" s="133">
        <v>5.55406</v>
      </c>
      <c r="U19" s="133"/>
      <c r="V19" s="133"/>
      <c r="W19" s="133"/>
      <c r="X19" s="133"/>
      <c r="Y19" s="133"/>
      <c r="Z19" s="133"/>
      <c r="AA19" s="133">
        <v>3</v>
      </c>
      <c r="AB19" s="133"/>
      <c r="AC19" s="133">
        <v>2.08188</v>
      </c>
      <c r="AD19" s="133">
        <v>13</v>
      </c>
      <c r="AE19" s="133"/>
      <c r="AF19" s="133">
        <f>9.25611</f>
        <v>9.25611</v>
      </c>
      <c r="AG19" s="133">
        <v>10</v>
      </c>
      <c r="AH19" s="133">
        <f>3.249+0.06+0.8+1.636</f>
        <v>5.745</v>
      </c>
      <c r="AI19" s="133">
        <v>12.56556</v>
      </c>
      <c r="AJ19" s="133">
        <v>32</v>
      </c>
      <c r="AK19" s="133"/>
      <c r="AL19" s="133">
        <v>24.70143</v>
      </c>
      <c r="AM19" s="133">
        <v>7</v>
      </c>
      <c r="AN19" s="133">
        <v>0.53</v>
      </c>
      <c r="AO19" s="133">
        <v>5.16793</v>
      </c>
      <c r="AP19" s="133">
        <v>9</v>
      </c>
      <c r="AQ19" s="133">
        <v>0.678</v>
      </c>
      <c r="AR19" s="133">
        <v>6.32754</v>
      </c>
      <c r="AS19" s="133">
        <v>88</v>
      </c>
      <c r="AT19" s="133">
        <v>69.113</v>
      </c>
      <c r="AU19" s="133">
        <v>87.81423</v>
      </c>
      <c r="AV19" s="133">
        <v>80</v>
      </c>
      <c r="AW19" s="133">
        <v>32.88</v>
      </c>
      <c r="AX19" s="133">
        <v>55.55259</v>
      </c>
      <c r="AY19" s="133">
        <v>16</v>
      </c>
      <c r="AZ19" s="133"/>
      <c r="BA19" s="133">
        <v>13.1319</v>
      </c>
      <c r="BB19" s="133">
        <v>15</v>
      </c>
      <c r="BC19" s="133"/>
      <c r="BD19" s="133">
        <v>8.22593</v>
      </c>
      <c r="BE19" s="124">
        <f t="shared" si="3"/>
        <v>150</v>
      </c>
      <c r="BF19" s="124"/>
      <c r="BG19" s="125">
        <f t="shared" si="4"/>
        <v>140.13177</v>
      </c>
      <c r="BH19" s="124">
        <f t="shared" si="4"/>
        <v>172</v>
      </c>
      <c r="BI19" s="124"/>
      <c r="BJ19" s="125">
        <f t="shared" si="5"/>
        <v>116.27080000000001</v>
      </c>
      <c r="BL19" s="134">
        <v>90</v>
      </c>
      <c r="BM19" s="134">
        <v>137</v>
      </c>
      <c r="BN19" s="135">
        <f t="shared" si="0"/>
        <v>60</v>
      </c>
      <c r="BO19" s="135">
        <f t="shared" si="2"/>
        <v>35</v>
      </c>
    </row>
    <row r="20" spans="1:67" s="70" customFormat="1" ht="16.5">
      <c r="A20" s="120">
        <v>7</v>
      </c>
      <c r="B20" s="121" t="s">
        <v>10</v>
      </c>
      <c r="C20" s="122">
        <v>3</v>
      </c>
      <c r="D20" s="122">
        <v>30</v>
      </c>
      <c r="E20" s="122">
        <v>4.262</v>
      </c>
      <c r="F20" s="122">
        <v>2</v>
      </c>
      <c r="G20" s="122">
        <v>8.1</v>
      </c>
      <c r="H20" s="122">
        <v>0.86632</v>
      </c>
      <c r="I20" s="122">
        <v>14</v>
      </c>
      <c r="J20" s="122">
        <v>28.7</v>
      </c>
      <c r="K20" s="122">
        <v>13.45051</v>
      </c>
      <c r="L20" s="122">
        <v>2</v>
      </c>
      <c r="M20" s="122">
        <v>2</v>
      </c>
      <c r="N20" s="122">
        <v>0</v>
      </c>
      <c r="O20" s="122">
        <v>15</v>
      </c>
      <c r="P20" s="122">
        <v>21.58</v>
      </c>
      <c r="Q20" s="122">
        <v>15.58968</v>
      </c>
      <c r="R20" s="122">
        <v>4</v>
      </c>
      <c r="S20" s="122">
        <v>1.5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13</v>
      </c>
      <c r="AH20" s="122">
        <v>13.12</v>
      </c>
      <c r="AI20" s="122">
        <v>15.67414</v>
      </c>
      <c r="AJ20" s="122">
        <v>3</v>
      </c>
      <c r="AK20" s="122">
        <v>6</v>
      </c>
      <c r="AL20" s="122">
        <v>2.33906</v>
      </c>
      <c r="AM20" s="122">
        <v>33</v>
      </c>
      <c r="AN20" s="122">
        <v>18.323</v>
      </c>
      <c r="AO20" s="122">
        <v>38.72888</v>
      </c>
      <c r="AP20" s="122">
        <v>14</v>
      </c>
      <c r="AQ20" s="122">
        <v>6.5</v>
      </c>
      <c r="AR20" s="122">
        <v>0.55352</v>
      </c>
      <c r="AS20" s="122">
        <v>158</v>
      </c>
      <c r="AT20" s="122">
        <v>241.12</v>
      </c>
      <c r="AU20" s="122">
        <v>136.38361</v>
      </c>
      <c r="AV20" s="122">
        <v>29</v>
      </c>
      <c r="AW20" s="122">
        <v>26</v>
      </c>
      <c r="AX20" s="122">
        <v>1.2222</v>
      </c>
      <c r="AY20" s="122">
        <v>7</v>
      </c>
      <c r="AZ20" s="122">
        <v>7</v>
      </c>
      <c r="BA20" s="122">
        <v>4.9759</v>
      </c>
      <c r="BB20" s="122">
        <v>6</v>
      </c>
      <c r="BC20" s="122">
        <v>6</v>
      </c>
      <c r="BD20" s="122"/>
      <c r="BE20" s="123">
        <f t="shared" si="3"/>
        <v>243</v>
      </c>
      <c r="BF20" s="124"/>
      <c r="BG20" s="125">
        <f t="shared" si="4"/>
        <v>229.06472</v>
      </c>
      <c r="BH20" s="124">
        <f t="shared" si="4"/>
        <v>60</v>
      </c>
      <c r="BI20" s="124"/>
      <c r="BJ20" s="125">
        <f t="shared" si="5"/>
        <v>4.9811</v>
      </c>
      <c r="BL20" s="70">
        <v>99</v>
      </c>
      <c r="BM20" s="70">
        <v>85</v>
      </c>
      <c r="BN20" s="126">
        <f t="shared" si="0"/>
        <v>144</v>
      </c>
      <c r="BO20" s="126">
        <f t="shared" si="2"/>
        <v>-25</v>
      </c>
    </row>
    <row r="21" spans="1:67" s="70" customFormat="1" ht="16.5">
      <c r="A21" s="120">
        <v>8</v>
      </c>
      <c r="B21" s="121" t="s">
        <v>6</v>
      </c>
      <c r="C21" s="122">
        <v>2</v>
      </c>
      <c r="D21" s="122">
        <v>0</v>
      </c>
      <c r="E21" s="122">
        <v>2.88548</v>
      </c>
      <c r="F21" s="122">
        <v>4</v>
      </c>
      <c r="G21" s="122">
        <v>0</v>
      </c>
      <c r="H21" s="122">
        <v>2.92716</v>
      </c>
      <c r="I21" s="122"/>
      <c r="J21" s="122"/>
      <c r="K21" s="122"/>
      <c r="L21" s="122">
        <v>20</v>
      </c>
      <c r="M21" s="122">
        <v>0</v>
      </c>
      <c r="N21" s="122">
        <v>16.30161</v>
      </c>
      <c r="O21" s="122"/>
      <c r="P21" s="122"/>
      <c r="Q21" s="122"/>
      <c r="R21" s="122">
        <v>3</v>
      </c>
      <c r="S21" s="122">
        <v>1.55</v>
      </c>
      <c r="T21" s="122">
        <v>4.74671</v>
      </c>
      <c r="U21" s="122">
        <v>29</v>
      </c>
      <c r="V21" s="122">
        <v>6.15</v>
      </c>
      <c r="W21" s="122">
        <v>29.95478</v>
      </c>
      <c r="X21" s="122">
        <v>4</v>
      </c>
      <c r="Y21" s="122"/>
      <c r="Z21" s="122">
        <v>7.1674</v>
      </c>
      <c r="AA21" s="122">
        <v>0</v>
      </c>
      <c r="AB21" s="122">
        <v>0</v>
      </c>
      <c r="AC21" s="122">
        <v>0</v>
      </c>
      <c r="AD21" s="122">
        <v>2</v>
      </c>
      <c r="AE21" s="122">
        <v>2</v>
      </c>
      <c r="AF21" s="122">
        <v>1.22189</v>
      </c>
      <c r="AG21" s="122">
        <v>4</v>
      </c>
      <c r="AH21" s="122"/>
      <c r="AI21" s="122">
        <v>2.46579</v>
      </c>
      <c r="AJ21" s="122">
        <v>8</v>
      </c>
      <c r="AK21" s="122">
        <v>4</v>
      </c>
      <c r="AL21" s="122">
        <v>14.51356</v>
      </c>
      <c r="AM21" s="122">
        <v>41</v>
      </c>
      <c r="AN21" s="122">
        <v>27.6</v>
      </c>
      <c r="AO21" s="122">
        <v>39.10215</v>
      </c>
      <c r="AP21" s="122">
        <v>16</v>
      </c>
      <c r="AQ21" s="122">
        <v>2.175</v>
      </c>
      <c r="AR21" s="122">
        <v>18.10773</v>
      </c>
      <c r="AS21" s="122">
        <v>18</v>
      </c>
      <c r="AT21" s="122">
        <v>15.6</v>
      </c>
      <c r="AU21" s="122">
        <v>21.10366</v>
      </c>
      <c r="AV21" s="122">
        <v>24</v>
      </c>
      <c r="AW21" s="122">
        <v>18</v>
      </c>
      <c r="AX21" s="122">
        <v>14.02386</v>
      </c>
      <c r="AY21" s="122">
        <v>70</v>
      </c>
      <c r="AZ21" s="122"/>
      <c r="BA21" s="122">
        <v>79.42073</v>
      </c>
      <c r="BB21" s="122">
        <v>7</v>
      </c>
      <c r="BC21" s="122">
        <v>0</v>
      </c>
      <c r="BD21" s="122">
        <v>9.60805</v>
      </c>
      <c r="BE21" s="123">
        <f t="shared" si="3"/>
        <v>164</v>
      </c>
      <c r="BF21" s="124"/>
      <c r="BG21" s="125">
        <f t="shared" si="4"/>
        <v>174.93259</v>
      </c>
      <c r="BH21" s="124">
        <f t="shared" si="4"/>
        <v>88</v>
      </c>
      <c r="BI21" s="124"/>
      <c r="BJ21" s="125">
        <f t="shared" si="5"/>
        <v>88.61797</v>
      </c>
      <c r="BK21" s="126">
        <f>106-BE21</f>
        <v>-58</v>
      </c>
      <c r="BL21" s="70">
        <v>46</v>
      </c>
      <c r="BM21" s="70">
        <v>107</v>
      </c>
      <c r="BN21" s="126">
        <f t="shared" si="0"/>
        <v>118</v>
      </c>
      <c r="BO21" s="126">
        <f t="shared" si="2"/>
        <v>-19</v>
      </c>
    </row>
    <row r="22" spans="1:67" s="70" customFormat="1" ht="16.5">
      <c r="A22" s="120">
        <v>9</v>
      </c>
      <c r="B22" s="121" t="s">
        <v>7</v>
      </c>
      <c r="C22" s="122"/>
      <c r="D22" s="122"/>
      <c r="E22" s="122"/>
      <c r="F22" s="122"/>
      <c r="G22" s="122"/>
      <c r="H22" s="122"/>
      <c r="I22" s="122">
        <v>3</v>
      </c>
      <c r="J22" s="122">
        <v>68</v>
      </c>
      <c r="K22" s="122">
        <v>31.68872</v>
      </c>
      <c r="L22" s="122">
        <v>2</v>
      </c>
      <c r="M22" s="122"/>
      <c r="N22" s="122">
        <v>12.86397</v>
      </c>
      <c r="O22" s="122">
        <v>63</v>
      </c>
      <c r="P22" s="122">
        <v>321.33</v>
      </c>
      <c r="Q22" s="122">
        <v>26.4562</v>
      </c>
      <c r="R22" s="122">
        <v>30</v>
      </c>
      <c r="S22" s="122"/>
      <c r="T22" s="122">
        <v>40.70061</v>
      </c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>
        <v>1</v>
      </c>
      <c r="AH22" s="122"/>
      <c r="AI22" s="122">
        <v>0.323</v>
      </c>
      <c r="AJ22" s="122"/>
      <c r="AK22" s="122"/>
      <c r="AL22" s="122"/>
      <c r="AM22" s="122">
        <v>3</v>
      </c>
      <c r="AN22" s="122">
        <v>0.15</v>
      </c>
      <c r="AO22" s="122">
        <v>3.09116</v>
      </c>
      <c r="AP22" s="122">
        <v>2</v>
      </c>
      <c r="AQ22" s="122"/>
      <c r="AR22" s="122">
        <v>19.27754</v>
      </c>
      <c r="AS22" s="122">
        <v>29</v>
      </c>
      <c r="AT22" s="122">
        <v>27.44</v>
      </c>
      <c r="AU22" s="122">
        <v>30.83983</v>
      </c>
      <c r="AV22" s="122">
        <v>10</v>
      </c>
      <c r="AW22" s="122">
        <v>5</v>
      </c>
      <c r="AX22" s="122">
        <v>23.35613</v>
      </c>
      <c r="AY22" s="122">
        <v>6</v>
      </c>
      <c r="AZ22" s="122"/>
      <c r="BA22" s="122">
        <v>7.65654</v>
      </c>
      <c r="BB22" s="122">
        <v>1</v>
      </c>
      <c r="BC22" s="122"/>
      <c r="BD22" s="122">
        <v>1.98329</v>
      </c>
      <c r="BE22" s="123">
        <f t="shared" si="3"/>
        <v>105</v>
      </c>
      <c r="BF22" s="124"/>
      <c r="BG22" s="125">
        <f aca="true" t="shared" si="6" ref="BG22:BH26">SUM(E22,K22,Q22,W22,AC22,AI22,AO22,AU22,BA22)</f>
        <v>100.05545000000001</v>
      </c>
      <c r="BH22" s="124">
        <f t="shared" si="6"/>
        <v>45</v>
      </c>
      <c r="BI22" s="124"/>
      <c r="BJ22" s="125">
        <f t="shared" si="5"/>
        <v>98.18154</v>
      </c>
      <c r="BL22" s="70">
        <v>58</v>
      </c>
      <c r="BM22" s="70">
        <v>51</v>
      </c>
      <c r="BN22" s="126">
        <f t="shared" si="0"/>
        <v>47</v>
      </c>
      <c r="BO22" s="126">
        <f t="shared" si="2"/>
        <v>-6</v>
      </c>
    </row>
    <row r="23" spans="1:67" s="70" customFormat="1" ht="16.5">
      <c r="A23" s="120">
        <v>10</v>
      </c>
      <c r="B23" s="121" t="s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90</v>
      </c>
      <c r="J23" s="122">
        <v>25.5</v>
      </c>
      <c r="K23" s="122">
        <v>34.16302</v>
      </c>
      <c r="L23" s="122">
        <v>48</v>
      </c>
      <c r="M23" s="122">
        <v>21.5</v>
      </c>
      <c r="N23" s="122">
        <v>27.01757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1</v>
      </c>
      <c r="AH23" s="122">
        <v>2</v>
      </c>
      <c r="AI23" s="122">
        <v>2.98314</v>
      </c>
      <c r="AJ23" s="122"/>
      <c r="AK23" s="122"/>
      <c r="AL23" s="122"/>
      <c r="AM23" s="122">
        <v>2</v>
      </c>
      <c r="AN23" s="122">
        <v>5</v>
      </c>
      <c r="AO23" s="122">
        <v>6.27476</v>
      </c>
      <c r="AP23" s="122">
        <v>4</v>
      </c>
      <c r="AQ23" s="122">
        <v>7.5</v>
      </c>
      <c r="AR23" s="122">
        <v>12.15476</v>
      </c>
      <c r="AS23" s="122">
        <v>32</v>
      </c>
      <c r="AT23" s="122">
        <v>27</v>
      </c>
      <c r="AU23" s="122">
        <v>40.91165</v>
      </c>
      <c r="AV23" s="122">
        <v>46</v>
      </c>
      <c r="AW23" s="122">
        <v>47</v>
      </c>
      <c r="AX23" s="122">
        <v>88.79694</v>
      </c>
      <c r="AY23" s="122"/>
      <c r="AZ23" s="122"/>
      <c r="BA23" s="122"/>
      <c r="BB23" s="122">
        <v>11</v>
      </c>
      <c r="BC23" s="122"/>
      <c r="BD23" s="122">
        <v>54.86847</v>
      </c>
      <c r="BE23" s="123">
        <f t="shared" si="3"/>
        <v>125</v>
      </c>
      <c r="BF23" s="124"/>
      <c r="BG23" s="125">
        <f t="shared" si="6"/>
        <v>84.33257</v>
      </c>
      <c r="BH23" s="124">
        <f t="shared" si="6"/>
        <v>109</v>
      </c>
      <c r="BI23" s="124"/>
      <c r="BJ23" s="125">
        <f t="shared" si="5"/>
        <v>182.83774</v>
      </c>
      <c r="BK23" s="70">
        <v>98</v>
      </c>
      <c r="BL23" s="70">
        <v>81</v>
      </c>
      <c r="BM23" s="70">
        <v>98</v>
      </c>
      <c r="BN23" s="126">
        <f t="shared" si="0"/>
        <v>44</v>
      </c>
      <c r="BO23" s="126">
        <f t="shared" si="2"/>
        <v>11</v>
      </c>
    </row>
    <row r="24" spans="1:67" s="70" customFormat="1" ht="16.5">
      <c r="A24" s="120">
        <v>11</v>
      </c>
      <c r="B24" s="121" t="s">
        <v>8</v>
      </c>
      <c r="C24" s="122">
        <v>1</v>
      </c>
      <c r="D24" s="122" t="s">
        <v>82</v>
      </c>
      <c r="E24" s="122">
        <v>0.88944</v>
      </c>
      <c r="F24" s="122"/>
      <c r="G24" s="122"/>
      <c r="H24" s="122"/>
      <c r="I24" s="122">
        <f>7+12+3+19</f>
        <v>41</v>
      </c>
      <c r="J24" s="122">
        <v>48.5</v>
      </c>
      <c r="K24" s="122">
        <v>53.78937</v>
      </c>
      <c r="L24" s="122"/>
      <c r="M24" s="122"/>
      <c r="N24" s="122"/>
      <c r="O24" s="122">
        <f>20+27+24+1+23</f>
        <v>95</v>
      </c>
      <c r="P24" s="122"/>
      <c r="Q24" s="122">
        <f>13.01458+14.21842+19.98664+1.0146+23.39698</f>
        <v>71.63122</v>
      </c>
      <c r="R24" s="122"/>
      <c r="S24" s="122"/>
      <c r="T24" s="122"/>
      <c r="U24" s="122"/>
      <c r="V24" s="122"/>
      <c r="W24" s="122"/>
      <c r="X24" s="122"/>
      <c r="Y24" s="122"/>
      <c r="Z24" s="122"/>
      <c r="AA24" s="122">
        <v>2</v>
      </c>
      <c r="AB24" s="122" t="s">
        <v>84</v>
      </c>
      <c r="AC24" s="122">
        <v>1.21312</v>
      </c>
      <c r="AD24" s="122"/>
      <c r="AE24" s="122"/>
      <c r="AF24" s="122"/>
      <c r="AG24" s="122">
        <v>24</v>
      </c>
      <c r="AH24" s="122">
        <v>3.6</v>
      </c>
      <c r="AI24" s="122">
        <f>2.93096+0.94814+9.73771</f>
        <v>13.61681</v>
      </c>
      <c r="AJ24" s="122">
        <v>5</v>
      </c>
      <c r="AK24" s="122"/>
      <c r="AL24" s="122">
        <v>5.77148</v>
      </c>
      <c r="AM24" s="122">
        <v>22</v>
      </c>
      <c r="AN24" s="122">
        <v>68</v>
      </c>
      <c r="AO24" s="122">
        <f>2.54924+13.27622+1.10688</f>
        <v>16.93234</v>
      </c>
      <c r="AP24" s="122"/>
      <c r="AQ24" s="122"/>
      <c r="AR24" s="122"/>
      <c r="AS24" s="122">
        <v>53</v>
      </c>
      <c r="AT24" s="122" t="s">
        <v>90</v>
      </c>
      <c r="AU24" s="122">
        <f>15.04559+9.738+5.81109+4.67704+14.14462+5.04</f>
        <v>54.456340000000004</v>
      </c>
      <c r="AV24" s="122">
        <v>3</v>
      </c>
      <c r="AW24" s="122"/>
      <c r="AX24" s="122">
        <v>8.52558</v>
      </c>
      <c r="AY24" s="122">
        <v>9</v>
      </c>
      <c r="AZ24" s="122" t="s">
        <v>91</v>
      </c>
      <c r="BA24" s="122">
        <f>3.26952+2.07438+1.79316+0.895</f>
        <v>8.03206</v>
      </c>
      <c r="BB24" s="122"/>
      <c r="BC24" s="122"/>
      <c r="BD24" s="122"/>
      <c r="BE24" s="123">
        <f t="shared" si="3"/>
        <v>247</v>
      </c>
      <c r="BF24" s="124"/>
      <c r="BG24" s="125">
        <f t="shared" si="6"/>
        <v>220.56070000000003</v>
      </c>
      <c r="BH24" s="124">
        <f t="shared" si="6"/>
        <v>8</v>
      </c>
      <c r="BI24" s="124"/>
      <c r="BJ24" s="125">
        <f t="shared" si="5"/>
        <v>14.29706</v>
      </c>
      <c r="BL24" s="70">
        <v>80</v>
      </c>
      <c r="BM24" s="70">
        <v>50</v>
      </c>
      <c r="BN24" s="126">
        <f t="shared" si="0"/>
        <v>167</v>
      </c>
      <c r="BO24" s="126">
        <f t="shared" si="2"/>
        <v>-42</v>
      </c>
    </row>
    <row r="25" spans="1:67" s="70" customFormat="1" ht="16.5">
      <c r="A25" s="120">
        <v>12</v>
      </c>
      <c r="B25" s="121" t="s">
        <v>4</v>
      </c>
      <c r="C25" s="122"/>
      <c r="D25" s="122"/>
      <c r="E25" s="122"/>
      <c r="F25" s="122"/>
      <c r="G25" s="122"/>
      <c r="H25" s="122"/>
      <c r="I25" s="122">
        <v>14</v>
      </c>
      <c r="J25" s="122">
        <v>27.74</v>
      </c>
      <c r="K25" s="122">
        <v>5.97237</v>
      </c>
      <c r="L25" s="122">
        <v>5</v>
      </c>
      <c r="M25" s="122">
        <v>9</v>
      </c>
      <c r="N25" s="122">
        <v>2.98066</v>
      </c>
      <c r="O25" s="122">
        <v>4</v>
      </c>
      <c r="P25" s="122">
        <v>6.5</v>
      </c>
      <c r="Q25" s="122">
        <v>2.22134</v>
      </c>
      <c r="R25" s="122"/>
      <c r="S25" s="122"/>
      <c r="T25" s="122"/>
      <c r="U25" s="122">
        <v>1</v>
      </c>
      <c r="V25" s="122">
        <v>2</v>
      </c>
      <c r="W25" s="122">
        <v>2.41513</v>
      </c>
      <c r="X25" s="122">
        <v>2</v>
      </c>
      <c r="Y25" s="122">
        <v>2</v>
      </c>
      <c r="Z25" s="122">
        <v>1.31582</v>
      </c>
      <c r="AA25" s="122"/>
      <c r="AB25" s="122"/>
      <c r="AC25" s="122"/>
      <c r="AD25" s="122"/>
      <c r="AE25" s="122"/>
      <c r="AF25" s="122"/>
      <c r="AG25" s="122">
        <v>14</v>
      </c>
      <c r="AH25" s="122">
        <v>13.7</v>
      </c>
      <c r="AI25" s="122">
        <v>9.69587</v>
      </c>
      <c r="AJ25" s="122">
        <v>5</v>
      </c>
      <c r="AK25" s="122">
        <v>2</v>
      </c>
      <c r="AL25" s="122">
        <v>1.39308</v>
      </c>
      <c r="AM25" s="122">
        <v>4</v>
      </c>
      <c r="AN25" s="122">
        <v>4</v>
      </c>
      <c r="AO25" s="122">
        <v>8.3781</v>
      </c>
      <c r="AP25" s="122">
        <v>8</v>
      </c>
      <c r="AQ25" s="122"/>
      <c r="AR25" s="122"/>
      <c r="AS25" s="122">
        <v>38</v>
      </c>
      <c r="AT25" s="122">
        <v>44.33</v>
      </c>
      <c r="AU25" s="122">
        <v>57.04693</v>
      </c>
      <c r="AV25" s="122">
        <v>50</v>
      </c>
      <c r="AW25" s="122">
        <v>55</v>
      </c>
      <c r="AX25" s="122">
        <v>31.29735</v>
      </c>
      <c r="AY25" s="122"/>
      <c r="AZ25" s="122"/>
      <c r="BA25" s="122"/>
      <c r="BB25" s="122"/>
      <c r="BC25" s="122"/>
      <c r="BD25" s="122"/>
      <c r="BE25" s="123">
        <f t="shared" si="3"/>
        <v>75</v>
      </c>
      <c r="BF25" s="124"/>
      <c r="BG25" s="125">
        <f t="shared" si="6"/>
        <v>85.72974</v>
      </c>
      <c r="BH25" s="124">
        <f t="shared" si="6"/>
        <v>70</v>
      </c>
      <c r="BI25" s="124"/>
      <c r="BJ25" s="125">
        <f t="shared" si="5"/>
        <v>36.98691</v>
      </c>
      <c r="BL25" s="70">
        <v>24</v>
      </c>
      <c r="BM25" s="70">
        <v>70</v>
      </c>
      <c r="BN25" s="126">
        <f t="shared" si="0"/>
        <v>51</v>
      </c>
      <c r="BO25" s="126">
        <f t="shared" si="2"/>
        <v>0</v>
      </c>
    </row>
    <row r="26" spans="1:67" s="70" customFormat="1" ht="16.5">
      <c r="A26" s="120">
        <v>13</v>
      </c>
      <c r="B26" s="121" t="s">
        <v>3</v>
      </c>
      <c r="C26" s="122"/>
      <c r="D26" s="122"/>
      <c r="E26" s="122"/>
      <c r="F26" s="122"/>
      <c r="G26" s="122"/>
      <c r="H26" s="122"/>
      <c r="I26" s="122">
        <v>34</v>
      </c>
      <c r="J26" s="122">
        <v>1</v>
      </c>
      <c r="K26" s="122">
        <v>13.36</v>
      </c>
      <c r="L26" s="122">
        <v>75</v>
      </c>
      <c r="M26" s="122">
        <v>98.2</v>
      </c>
      <c r="N26" s="122">
        <v>28.269</v>
      </c>
      <c r="O26" s="122">
        <v>1</v>
      </c>
      <c r="P26" s="122"/>
      <c r="Q26" s="122">
        <v>0.23</v>
      </c>
      <c r="R26" s="122">
        <v>1</v>
      </c>
      <c r="S26" s="122">
        <v>4</v>
      </c>
      <c r="T26" s="122">
        <v>1.69</v>
      </c>
      <c r="U26" s="122">
        <v>3</v>
      </c>
      <c r="V26" s="122"/>
      <c r="W26" s="122">
        <v>3.84</v>
      </c>
      <c r="X26" s="122"/>
      <c r="Y26" s="122"/>
      <c r="Z26" s="122"/>
      <c r="AA26" s="122">
        <v>1</v>
      </c>
      <c r="AB26" s="122"/>
      <c r="AC26" s="122">
        <v>0.09</v>
      </c>
      <c r="AD26" s="122">
        <v>1</v>
      </c>
      <c r="AE26" s="122"/>
      <c r="AF26" s="122">
        <v>0.42</v>
      </c>
      <c r="AG26" s="122">
        <v>16</v>
      </c>
      <c r="AH26" s="122">
        <v>21</v>
      </c>
      <c r="AI26" s="122">
        <v>16.81</v>
      </c>
      <c r="AJ26" s="122">
        <v>13</v>
      </c>
      <c r="AK26" s="122">
        <v>3</v>
      </c>
      <c r="AL26" s="122">
        <v>4.06</v>
      </c>
      <c r="AM26" s="122">
        <v>40</v>
      </c>
      <c r="AN26" s="122"/>
      <c r="AO26" s="122">
        <v>29.51</v>
      </c>
      <c r="AP26" s="122">
        <v>27</v>
      </c>
      <c r="AQ26" s="122">
        <v>11.3</v>
      </c>
      <c r="AR26" s="122">
        <v>17.88</v>
      </c>
      <c r="AS26" s="122">
        <v>8</v>
      </c>
      <c r="AT26" s="122"/>
      <c r="AU26" s="122">
        <v>6.85</v>
      </c>
      <c r="AV26" s="122">
        <v>20</v>
      </c>
      <c r="AW26" s="122">
        <v>1.54</v>
      </c>
      <c r="AX26" s="122">
        <v>27.93</v>
      </c>
      <c r="AY26" s="122">
        <v>1</v>
      </c>
      <c r="AZ26" s="122"/>
      <c r="BA26" s="122">
        <v>1.2</v>
      </c>
      <c r="BB26" s="122">
        <v>1</v>
      </c>
      <c r="BC26" s="122">
        <v>9</v>
      </c>
      <c r="BD26" s="122">
        <v>0.32</v>
      </c>
      <c r="BE26" s="123">
        <f t="shared" si="3"/>
        <v>104</v>
      </c>
      <c r="BF26" s="124"/>
      <c r="BG26" s="136">
        <f>SUM(E26,K26,Q26,W26,AC26,AI26,AO26,AU26,BA26)</f>
        <v>71.89</v>
      </c>
      <c r="BH26" s="124">
        <f t="shared" si="6"/>
        <v>138</v>
      </c>
      <c r="BI26" s="124"/>
      <c r="BJ26" s="125">
        <f t="shared" si="5"/>
        <v>80.56899999999999</v>
      </c>
      <c r="BL26" s="70">
        <v>42</v>
      </c>
      <c r="BM26" s="70">
        <v>181</v>
      </c>
      <c r="BN26" s="126">
        <f t="shared" si="0"/>
        <v>62</v>
      </c>
      <c r="BO26" s="126">
        <f t="shared" si="2"/>
        <v>-43</v>
      </c>
    </row>
    <row r="27" spans="1:66" ht="15">
      <c r="A27" s="86"/>
      <c r="B27" s="42" t="s">
        <v>14</v>
      </c>
      <c r="C27" s="87">
        <f>SUM(C14:C26)</f>
        <v>41</v>
      </c>
      <c r="D27" s="87">
        <f aca="true" t="shared" si="7" ref="D27:BJ27">SUM(D14:D26)</f>
        <v>1015.2436</v>
      </c>
      <c r="E27" s="87">
        <f t="shared" si="7"/>
        <v>36.06821</v>
      </c>
      <c r="F27" s="87">
        <f t="shared" si="7"/>
        <v>58</v>
      </c>
      <c r="G27" s="87">
        <f t="shared" si="7"/>
        <v>23251.1</v>
      </c>
      <c r="H27" s="87">
        <f t="shared" si="7"/>
        <v>23.06825</v>
      </c>
      <c r="I27" s="87">
        <f t="shared" si="7"/>
        <v>246</v>
      </c>
      <c r="J27" s="87">
        <f t="shared" si="7"/>
        <v>221.54000000000002</v>
      </c>
      <c r="K27" s="87">
        <f t="shared" si="7"/>
        <v>206.69437</v>
      </c>
      <c r="L27" s="87">
        <f t="shared" si="7"/>
        <v>177</v>
      </c>
      <c r="M27" s="87">
        <f t="shared" si="7"/>
        <v>134.6</v>
      </c>
      <c r="N27" s="87">
        <f t="shared" si="7"/>
        <v>92.39698999999999</v>
      </c>
      <c r="O27" s="87">
        <f t="shared" si="7"/>
        <v>273</v>
      </c>
      <c r="P27" s="87">
        <f t="shared" si="7"/>
        <v>402.508</v>
      </c>
      <c r="Q27" s="87">
        <f t="shared" si="7"/>
        <v>193.15919</v>
      </c>
      <c r="R27" s="87">
        <f t="shared" si="7"/>
        <v>63</v>
      </c>
      <c r="S27" s="87">
        <f t="shared" si="7"/>
        <v>44.06999999999999</v>
      </c>
      <c r="T27" s="87">
        <f t="shared" si="7"/>
        <v>59.83812999999999</v>
      </c>
      <c r="U27" s="87">
        <f t="shared" si="7"/>
        <v>36</v>
      </c>
      <c r="V27" s="87">
        <f t="shared" si="7"/>
        <v>9.65</v>
      </c>
      <c r="W27" s="87">
        <f t="shared" si="7"/>
        <v>37.82988</v>
      </c>
      <c r="X27" s="87">
        <f t="shared" si="7"/>
        <v>17</v>
      </c>
      <c r="Y27" s="87">
        <f t="shared" si="7"/>
        <v>2</v>
      </c>
      <c r="Z27" s="87">
        <f t="shared" si="7"/>
        <v>22.40057</v>
      </c>
      <c r="AA27" s="87">
        <f t="shared" si="7"/>
        <v>23</v>
      </c>
      <c r="AB27" s="87">
        <f t="shared" si="7"/>
        <v>2989</v>
      </c>
      <c r="AC27" s="87">
        <f t="shared" si="7"/>
        <v>26.18137</v>
      </c>
      <c r="AD27" s="87">
        <f t="shared" si="7"/>
        <v>24</v>
      </c>
      <c r="AE27" s="87">
        <f t="shared" si="7"/>
        <v>6757.68</v>
      </c>
      <c r="AF27" s="87">
        <f t="shared" si="7"/>
        <v>15.691859999999998</v>
      </c>
      <c r="AG27" s="87">
        <f t="shared" si="7"/>
        <v>116</v>
      </c>
      <c r="AH27" s="87">
        <f t="shared" si="7"/>
        <v>1955.5649999999998</v>
      </c>
      <c r="AI27" s="87">
        <f t="shared" si="7"/>
        <v>154.24741</v>
      </c>
      <c r="AJ27" s="87">
        <f t="shared" si="7"/>
        <v>83</v>
      </c>
      <c r="AK27" s="87">
        <f t="shared" si="7"/>
        <v>442.21500000000003</v>
      </c>
      <c r="AL27" s="87">
        <f t="shared" si="7"/>
        <v>62.23025</v>
      </c>
      <c r="AM27" s="87">
        <f t="shared" si="7"/>
        <v>284</v>
      </c>
      <c r="AN27" s="87">
        <f t="shared" si="7"/>
        <v>3635.967</v>
      </c>
      <c r="AO27" s="87">
        <f t="shared" si="7"/>
        <v>353.25623</v>
      </c>
      <c r="AP27" s="87">
        <f t="shared" si="7"/>
        <v>165</v>
      </c>
      <c r="AQ27" s="87">
        <f t="shared" si="7"/>
        <v>444.223</v>
      </c>
      <c r="AR27" s="87">
        <f t="shared" si="7"/>
        <v>145.5328</v>
      </c>
      <c r="AS27" s="87">
        <f t="shared" si="7"/>
        <v>826</v>
      </c>
      <c r="AT27" s="87">
        <f t="shared" si="7"/>
        <v>602.5990000000002</v>
      </c>
      <c r="AU27" s="87">
        <f t="shared" si="7"/>
        <v>856.24121</v>
      </c>
      <c r="AV27" s="87">
        <f t="shared" si="7"/>
        <v>556</v>
      </c>
      <c r="AW27" s="87">
        <f t="shared" si="7"/>
        <v>311.061</v>
      </c>
      <c r="AX27" s="87">
        <f t="shared" si="7"/>
        <v>402.82127</v>
      </c>
      <c r="AY27" s="87">
        <f t="shared" si="7"/>
        <v>184</v>
      </c>
      <c r="AZ27" s="87">
        <f t="shared" si="7"/>
        <v>1558.15</v>
      </c>
      <c r="BA27" s="87">
        <f t="shared" si="7"/>
        <v>222.46571999999998</v>
      </c>
      <c r="BB27" s="87">
        <f t="shared" si="7"/>
        <v>84</v>
      </c>
      <c r="BC27" s="87">
        <f t="shared" si="7"/>
        <v>3447.2</v>
      </c>
      <c r="BD27" s="87">
        <f t="shared" si="7"/>
        <v>85.67356</v>
      </c>
      <c r="BE27" s="83">
        <f>SUM(BE14:BE26)</f>
        <v>2029</v>
      </c>
      <c r="BF27" s="87">
        <f t="shared" si="7"/>
        <v>0</v>
      </c>
      <c r="BG27" s="87">
        <f t="shared" si="7"/>
        <v>2086.14359</v>
      </c>
      <c r="BH27" s="87">
        <f t="shared" si="7"/>
        <v>1227</v>
      </c>
      <c r="BI27" s="87">
        <f t="shared" si="7"/>
        <v>0</v>
      </c>
      <c r="BJ27" s="87">
        <f t="shared" si="7"/>
        <v>909.6536799999999</v>
      </c>
      <c r="BN27" s="79">
        <f>SUM(BN14:BN26)</f>
        <v>1045</v>
      </c>
    </row>
    <row r="28" spans="1:60" ht="15">
      <c r="A28" s="44"/>
      <c r="B28" s="45"/>
      <c r="BE28" s="79"/>
      <c r="BH28" s="79"/>
    </row>
    <row r="32" spans="57:60" ht="15">
      <c r="BE32" s="79">
        <v>1584</v>
      </c>
      <c r="BH32" s="79">
        <v>1224</v>
      </c>
    </row>
    <row r="33" spans="57:60" ht="15">
      <c r="BE33" s="79">
        <f>BE32-BE27</f>
        <v>-445</v>
      </c>
      <c r="BH33" s="79">
        <f>BH32-BH27</f>
        <v>-3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2007-06-01T12:38:23Z</cp:lastPrinted>
  <dcterms:created xsi:type="dcterms:W3CDTF">2006-05-18T07:00:18Z</dcterms:created>
  <dcterms:modified xsi:type="dcterms:W3CDTF">2007-09-27T11:07:16Z</dcterms:modified>
  <cp:category/>
  <cp:version/>
  <cp:contentType/>
  <cp:contentStatus/>
</cp:coreProperties>
</file>